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4385" yWindow="-15" windowWidth="14430" windowHeight="11760" tabRatio="850" activeTab="7"/>
  </bookViews>
  <sheets>
    <sheet name="BDI Desonerado" sheetId="17" r:id="rId1"/>
    <sheet name="C Diurna" sheetId="8" r:id="rId2"/>
    <sheet name="C Noturna" sheetId="14" r:id="rId3"/>
    <sheet name="COMP -ORÇ" sheetId="6" r:id="rId4"/>
    <sheet name="ORÇ - FINAL" sheetId="10" r:id="rId5"/>
    <sheet name="CRONOGRAMA" sheetId="18" r:id="rId6"/>
    <sheet name="COMP -ORÇ (Proposta)" sheetId="20" r:id="rId7"/>
    <sheet name="ORÇ - FINAL (Proposta)" sheetId="21" r:id="rId8"/>
    <sheet name="CRONOGRAMA (Proposta)" sheetId="22" r:id="rId9"/>
  </sheets>
  <externalReferences>
    <externalReference r:id="rId10"/>
  </externalReferences>
  <definedNames>
    <definedName name="__shared_1_0_0" localSheetId="0">#REF!*#REF!</definedName>
    <definedName name="__shared_1_0_0" localSheetId="6">#REF!*#REF!</definedName>
    <definedName name="__shared_1_0_0" localSheetId="8">#REF!*#REF!</definedName>
    <definedName name="__shared_1_0_0" localSheetId="7">#REF!*#REF!</definedName>
    <definedName name="__shared_1_0_0">#REF!*#REF!</definedName>
    <definedName name="__shared_1_1_0" localSheetId="0">#REF!*#REF!</definedName>
    <definedName name="__shared_1_1_0" localSheetId="6">#REF!*#REF!</definedName>
    <definedName name="__shared_1_1_0" localSheetId="8">#REF!*#REF!</definedName>
    <definedName name="__shared_1_1_0" localSheetId="7">#REF!*#REF!</definedName>
    <definedName name="__shared_1_1_0">#REF!*#REF!</definedName>
    <definedName name="__shared_1_2_0" localSheetId="0">#REF!*#REF!</definedName>
    <definedName name="__shared_1_2_0" localSheetId="6">#REF!*#REF!</definedName>
    <definedName name="__shared_1_2_0" localSheetId="8">#REF!*#REF!</definedName>
    <definedName name="__shared_1_2_0" localSheetId="7">#REF!*#REF!</definedName>
    <definedName name="__shared_1_2_0">#REF!*#REF!</definedName>
    <definedName name="__shared_1_3_0" localSheetId="0">#REF!*#REF!</definedName>
    <definedName name="__shared_1_3_0" localSheetId="6">#REF!*#REF!</definedName>
    <definedName name="__shared_1_3_0" localSheetId="8">#REF!*#REF!</definedName>
    <definedName name="__shared_1_3_0" localSheetId="7">#REF!*#REF!</definedName>
    <definedName name="__shared_1_3_0">#REF!*#REF!</definedName>
    <definedName name="__shared_1_4_0" localSheetId="0">#REF!*#REF!</definedName>
    <definedName name="__shared_1_4_0" localSheetId="6">#REF!*#REF!</definedName>
    <definedName name="__shared_1_4_0" localSheetId="8">#REF!*#REF!</definedName>
    <definedName name="__shared_1_4_0" localSheetId="7">#REF!*#REF!</definedName>
    <definedName name="__shared_1_4_0">#REF!*#REF!</definedName>
    <definedName name="__shared_1_5_0" localSheetId="0">#REF!*#REF!</definedName>
    <definedName name="__shared_1_5_0" localSheetId="6">#REF!*#REF!</definedName>
    <definedName name="__shared_1_5_0" localSheetId="8">#REF!*#REF!</definedName>
    <definedName name="__shared_1_5_0" localSheetId="7">#REF!*#REF!</definedName>
    <definedName name="__shared_1_5_0">#REF!*#REF!</definedName>
    <definedName name="__shared_2_0_0" localSheetId="0">#REF!*#REF!</definedName>
    <definedName name="__shared_2_0_0" localSheetId="6">#REF!*#REF!</definedName>
    <definedName name="__shared_2_0_0" localSheetId="8">#REF!*#REF!</definedName>
    <definedName name="__shared_2_0_0" localSheetId="7">#REF!*#REF!</definedName>
    <definedName name="__shared_2_0_0">#REF!*#REF!</definedName>
    <definedName name="__shared_3_0_0" localSheetId="0">SUM(#REF!)</definedName>
    <definedName name="__shared_3_0_0" localSheetId="6">SUM(#REF!)</definedName>
    <definedName name="__shared_3_0_0" localSheetId="8">SUM(#REF!)</definedName>
    <definedName name="__shared_3_0_0" localSheetId="7">SUM(#REF!)</definedName>
    <definedName name="__shared_3_0_0">SUM(#REF!)</definedName>
    <definedName name="_xlnm.Print_Area" localSheetId="0">'BDI Desonerado'!$B$2:$I$58</definedName>
    <definedName name="_xlnm.Print_Area" localSheetId="1">'C Diurna'!$A$11:$G$55</definedName>
    <definedName name="_xlnm.Print_Area" localSheetId="2">'C Noturna'!$A$11:$G$65</definedName>
    <definedName name="_xlnm.Print_Area" localSheetId="3">'COMP -ORÇ'!$A$10:$G$77</definedName>
    <definedName name="_xlnm.Print_Area" localSheetId="6">'COMP -ORÇ (Proposta)'!$A$10:$G$77</definedName>
    <definedName name="_xlnm.Print_Area" localSheetId="5">CRONOGRAMA!$A$1:$AC$23</definedName>
    <definedName name="_xlnm.Print_Area" localSheetId="8">'CRONOGRAMA (Proposta)'!$A$1:$AC$23</definedName>
    <definedName name="_xlnm.Print_Area" localSheetId="4">'ORÇ - FINAL'!$A$10:$G$31</definedName>
    <definedName name="_xlnm.Print_Area" localSheetId="7">'ORÇ - FINAL (Proposta)'!$A$10:$G$32</definedName>
    <definedName name="BDI" localSheetId="0">#REF!</definedName>
    <definedName name="BDI" localSheetId="1">'C Diurna'!$H$10</definedName>
    <definedName name="BDI" localSheetId="2">'C Noturna'!$H$10</definedName>
    <definedName name="BDI" localSheetId="6">#REF!</definedName>
    <definedName name="BDI" localSheetId="8">#REF!</definedName>
    <definedName name="BDI" localSheetId="7">#REF!</definedName>
    <definedName name="BDI">#REF!</definedName>
    <definedName name="cronog" localSheetId="0">#REF!</definedName>
    <definedName name="cronog" localSheetId="6">#REF!</definedName>
    <definedName name="cronog" localSheetId="8">#REF!</definedName>
    <definedName name="cronog" localSheetId="7">#REF!</definedName>
    <definedName name="cronog">#REF!</definedName>
    <definedName name="MEM_A" localSheetId="0">#REF!</definedName>
    <definedName name="MEM_A" localSheetId="6">'[1]Memoria Preço'!#REF!</definedName>
    <definedName name="MEM_A" localSheetId="8">'[1]Memoria Preço'!#REF!</definedName>
    <definedName name="MEM_A" localSheetId="7">'[1]Memoria Preço'!#REF!</definedName>
    <definedName name="MEM_A">'[1]Memoria Preço'!#REF!</definedName>
    <definedName name="MEN_B" localSheetId="0">#REF!</definedName>
    <definedName name="MEN_B" localSheetId="6">'[1]Memoria Preço'!#REF!</definedName>
    <definedName name="MEN_B" localSheetId="8">'[1]Memoria Preço'!#REF!</definedName>
    <definedName name="MEN_B" localSheetId="7">'[1]Memoria Preço'!#REF!</definedName>
    <definedName name="MEN_B">'[1]Memoria Preço'!#REF!</definedName>
    <definedName name="OnerADO" localSheetId="0">#REF!</definedName>
    <definedName name="OnerADO" localSheetId="6">#REF!</definedName>
    <definedName name="OnerADO" localSheetId="8">#REF!</definedName>
    <definedName name="OnerADO" localSheetId="7">#REF!</definedName>
    <definedName name="OnerADO">#REF!</definedName>
    <definedName name="ORÇ_A" localSheetId="0">#REF!</definedName>
    <definedName name="ORÇ_A" localSheetId="6">[1]Orçam_completo!#REF!</definedName>
    <definedName name="ORÇ_A" localSheetId="8">[1]Orçam_completo!#REF!</definedName>
    <definedName name="ORÇ_A" localSheetId="7">[1]Orçam_completo!#REF!</definedName>
    <definedName name="ORÇ_A">[1]Orçam_completo!#REF!</definedName>
    <definedName name="ORÇ_B" localSheetId="0">#REF!</definedName>
    <definedName name="ORÇ_B" localSheetId="6">[1]Orçam_completo!#REF!</definedName>
    <definedName name="ORÇ_B" localSheetId="8">[1]Orçam_completo!#REF!</definedName>
    <definedName name="ORÇ_B" localSheetId="7">[1]Orçam_completo!#REF!</definedName>
    <definedName name="ORÇ_B">[1]Orçam_completo!#REF!</definedName>
    <definedName name="ORÇ_D" localSheetId="0">#REF!</definedName>
    <definedName name="ORÇ_D" localSheetId="6">[1]Orçam_completo!#REF!</definedName>
    <definedName name="ORÇ_D" localSheetId="8">[1]Orçam_completo!#REF!</definedName>
    <definedName name="ORÇ_D" localSheetId="7">[1]Orçam_completo!#REF!</definedName>
    <definedName name="ORÇ_D">[1]Orçam_completo!#REF!</definedName>
    <definedName name="orcb" localSheetId="0">#REF!</definedName>
    <definedName name="orcb" localSheetId="6">#REF!</definedName>
    <definedName name="orcb" localSheetId="8">#REF!</definedName>
    <definedName name="orcb" localSheetId="7">#REF!</definedName>
    <definedName name="orcb">#REF!</definedName>
    <definedName name="_xlnm.Print_Titles" localSheetId="1">'C Diurna'!$1:$10</definedName>
    <definedName name="_xlnm.Print_Titles" localSheetId="2">'C Noturna'!$1:$10</definedName>
    <definedName name="_xlnm.Print_Titles" localSheetId="3">'COMP -ORÇ'!$1:$9</definedName>
    <definedName name="_xlnm.Print_Titles" localSheetId="6">'COMP -ORÇ (Proposta)'!$1:$9</definedName>
    <definedName name="_xlnm.Print_Titles" localSheetId="4">'ORÇ - FINAL'!$1:$9</definedName>
    <definedName name="_xlnm.Print_Titles" localSheetId="7">'ORÇ - FINAL (Proposta)'!$1:$9</definedName>
  </definedNames>
  <calcPr calcId="145621"/>
</workbook>
</file>

<file path=xl/calcChain.xml><?xml version="1.0" encoding="utf-8"?>
<calcChain xmlns="http://schemas.openxmlformats.org/spreadsheetml/2006/main">
  <c r="AB27" i="22" l="1"/>
  <c r="AC20" i="22"/>
  <c r="AE18" i="22"/>
  <c r="AD15" i="22"/>
  <c r="AE13" i="22"/>
  <c r="AD14" i="22"/>
  <c r="P13" i="22"/>
  <c r="B13" i="22"/>
  <c r="B12" i="22"/>
  <c r="P12" i="22" s="1"/>
  <c r="AE8" i="22"/>
  <c r="O7" i="22"/>
  <c r="O5" i="22"/>
  <c r="O2" i="22"/>
  <c r="O1" i="22"/>
  <c r="G18" i="21"/>
  <c r="I70" i="20"/>
  <c r="C70" i="20"/>
  <c r="E69" i="20"/>
  <c r="E62" i="20"/>
  <c r="G57" i="20"/>
  <c r="E53" i="20"/>
  <c r="C53" i="20"/>
  <c r="G49" i="20"/>
  <c r="E45" i="20"/>
  <c r="E39" i="20"/>
  <c r="AF13" i="22" l="1"/>
  <c r="I28" i="21"/>
  <c r="E70" i="20"/>
  <c r="G74" i="20"/>
  <c r="F57" i="14"/>
  <c r="G30" i="6" l="1"/>
  <c r="G26" i="6"/>
  <c r="F27" i="6" s="1"/>
  <c r="G27" i="6" s="1"/>
  <c r="G28" i="6" s="1"/>
  <c r="F15" i="10" s="1"/>
  <c r="G15" i="10" s="1"/>
  <c r="O7" i="18"/>
  <c r="O5" i="18"/>
  <c r="O2" i="18"/>
  <c r="O1" i="18"/>
  <c r="S20" i="18"/>
  <c r="AA20" i="18"/>
  <c r="G20" i="18"/>
  <c r="I20" i="18"/>
  <c r="K20" i="18"/>
  <c r="E20" i="18"/>
  <c r="Y13" i="18"/>
  <c r="Y20" i="18" s="1"/>
  <c r="AE13" i="18"/>
  <c r="AE8" i="18"/>
  <c r="E13" i="18"/>
  <c r="G13" i="18" s="1"/>
  <c r="I13" i="18" s="1"/>
  <c r="K13" i="18" s="1"/>
  <c r="M13" i="18" s="1"/>
  <c r="Q13" i="18" s="1"/>
  <c r="S13" i="18" s="1"/>
  <c r="B13" i="18"/>
  <c r="P13" i="18" s="1"/>
  <c r="B12" i="18"/>
  <c r="P12" i="18" s="1"/>
  <c r="Q20" i="18" l="1"/>
  <c r="W13" i="18"/>
  <c r="M20" i="18"/>
  <c r="F31" i="6"/>
  <c r="G31" i="6" s="1"/>
  <c r="G32" i="6" s="1"/>
  <c r="F16" i="10" s="1"/>
  <c r="G16" i="10" s="1"/>
  <c r="W20" i="18" l="1"/>
  <c r="U13" i="18"/>
  <c r="AB27" i="18"/>
  <c r="AD13" i="22" l="1"/>
  <c r="U20" i="18"/>
  <c r="AD13" i="18"/>
  <c r="E53" i="6"/>
  <c r="I70" i="6" l="1"/>
  <c r="F61" i="14"/>
  <c r="F55" i="14"/>
  <c r="F49" i="14"/>
  <c r="F44" i="14"/>
  <c r="F27" i="14"/>
  <c r="F22" i="14"/>
  <c r="F17" i="14"/>
  <c r="F42" i="8"/>
  <c r="F37" i="8"/>
  <c r="F52" i="8"/>
  <c r="F47" i="8"/>
  <c r="F22" i="8"/>
  <c r="F19" i="8"/>
  <c r="F16" i="8"/>
  <c r="F36" i="6"/>
  <c r="F35" i="6"/>
  <c r="F34" i="6"/>
  <c r="G22" i="6"/>
  <c r="G19" i="6"/>
  <c r="F20" i="6" s="1"/>
  <c r="G20" i="6" s="1"/>
  <c r="E39" i="6"/>
  <c r="F23" i="6" l="1"/>
  <c r="G23" i="6" s="1"/>
  <c r="G24" i="6" s="1"/>
  <c r="F14" i="10" s="1"/>
  <c r="G14" i="10" s="1"/>
  <c r="G21" i="6"/>
  <c r="F13" i="10" s="1"/>
  <c r="G13" i="10" s="1"/>
  <c r="G34" i="6" l="1"/>
  <c r="G35" i="6"/>
  <c r="G36" i="6"/>
  <c r="F37" i="6" l="1"/>
  <c r="G37" i="6" s="1"/>
  <c r="G38" i="6" s="1"/>
  <c r="F39" i="6" s="1"/>
  <c r="G39" i="6" s="1"/>
  <c r="G40" i="6" s="1"/>
  <c r="F17" i="10" s="1"/>
  <c r="G17" i="10" s="1"/>
  <c r="H55" i="17"/>
  <c r="G16" i="6"/>
  <c r="F17" i="6" s="1"/>
  <c r="G17" i="6" s="1"/>
  <c r="G18" i="6" s="1"/>
  <c r="F12" i="10" s="1"/>
  <c r="G12" i="10" s="1"/>
  <c r="G13" i="6"/>
  <c r="F14" i="6" s="1"/>
  <c r="G14" i="6" s="1"/>
  <c r="G15" i="6" s="1"/>
  <c r="F11" i="10" s="1"/>
  <c r="G11" i="10" s="1"/>
  <c r="F64" i="8"/>
  <c r="G64" i="8" s="1"/>
  <c r="F63" i="8"/>
  <c r="G63" i="8" s="1"/>
  <c r="F62" i="8"/>
  <c r="G62" i="8" s="1"/>
  <c r="F61" i="8"/>
  <c r="G61" i="8" s="1"/>
  <c r="F60" i="8"/>
  <c r="G60" i="8" s="1"/>
  <c r="F59" i="8"/>
  <c r="G59" i="8" s="1"/>
  <c r="F58" i="8"/>
  <c r="G58" i="8" s="1"/>
  <c r="K40" i="17"/>
  <c r="G65" i="8" l="1"/>
  <c r="G18" i="10"/>
  <c r="AC12" i="18" s="1"/>
  <c r="C12" i="18" l="1"/>
  <c r="C20" i="18" s="1"/>
  <c r="C22" i="18" s="1"/>
  <c r="E22" i="18" s="1"/>
  <c r="E69" i="6"/>
  <c r="E70" i="6" s="1"/>
  <c r="E62" i="6"/>
  <c r="G66" i="6"/>
  <c r="G57" i="6"/>
  <c r="E45" i="6"/>
  <c r="G49" i="6"/>
  <c r="G52" i="8"/>
  <c r="G47" i="8"/>
  <c r="G42" i="8"/>
  <c r="G61" i="14"/>
  <c r="G55" i="14"/>
  <c r="G49" i="14"/>
  <c r="G46" i="14"/>
  <c r="G18" i="14"/>
  <c r="G39" i="8"/>
  <c r="G22" i="8"/>
  <c r="G24" i="8" s="1"/>
  <c r="G19" i="8"/>
  <c r="G21" i="8" s="1"/>
  <c r="G16" i="8"/>
  <c r="G18" i="8" s="1"/>
  <c r="G22" i="18" l="1"/>
  <c r="G26" i="8"/>
  <c r="G74" i="6"/>
  <c r="E55" i="6"/>
  <c r="E64" i="6"/>
  <c r="E72" i="6"/>
  <c r="K43" i="17"/>
  <c r="H25" i="17"/>
  <c r="L34" i="17" s="1"/>
  <c r="H29" i="17" s="1"/>
  <c r="F56" i="14"/>
  <c r="G56" i="14" s="1"/>
  <c r="F62" i="14"/>
  <c r="G62" i="14" s="1"/>
  <c r="F63" i="14" s="1"/>
  <c r="F48" i="8"/>
  <c r="G48" i="8" s="1"/>
  <c r="G49" i="8" s="1"/>
  <c r="F53" i="8"/>
  <c r="G53" i="8" s="1"/>
  <c r="G54" i="8" s="1"/>
  <c r="F50" i="14"/>
  <c r="G50" i="14" s="1"/>
  <c r="E45" i="14"/>
  <c r="G45" i="14" s="1"/>
  <c r="E44" i="14"/>
  <c r="G44" i="14" s="1"/>
  <c r="E38" i="8"/>
  <c r="G38" i="8" s="1"/>
  <c r="E37" i="8"/>
  <c r="G37" i="8" s="1"/>
  <c r="G40" i="8" s="1"/>
  <c r="G41" i="8" s="1"/>
  <c r="G43" i="8" s="1"/>
  <c r="J44" i="14"/>
  <c r="G23" i="14"/>
  <c r="G27" i="14"/>
  <c r="G22" i="14"/>
  <c r="G17" i="14"/>
  <c r="G19" i="14" s="1"/>
  <c r="G21" i="14" s="1"/>
  <c r="C70" i="6"/>
  <c r="C53" i="6"/>
  <c r="I22" i="18" l="1"/>
  <c r="G24" i="14"/>
  <c r="G26" i="14" s="1"/>
  <c r="G28" i="14"/>
  <c r="G29" i="14" s="1"/>
  <c r="G31" i="14" s="1"/>
  <c r="G47" i="14"/>
  <c r="G48" i="14" s="1"/>
  <c r="G51" i="14" s="1"/>
  <c r="F44" i="6"/>
  <c r="G44" i="6" s="1"/>
  <c r="F52" i="6"/>
  <c r="G52" i="6" s="1"/>
  <c r="K22" i="18" l="1"/>
  <c r="G33" i="14"/>
  <c r="F61" i="6" s="1"/>
  <c r="G61" i="6" s="1"/>
  <c r="G63" i="14"/>
  <c r="F45" i="6"/>
  <c r="J51" i="14"/>
  <c r="J53" i="14" s="1"/>
  <c r="F62" i="6"/>
  <c r="G62" i="6" s="1"/>
  <c r="F53" i="6"/>
  <c r="M22" i="18" l="1"/>
  <c r="G53" i="6"/>
  <c r="G54" i="6" s="1"/>
  <c r="F55" i="6" s="1"/>
  <c r="G55" i="6" s="1"/>
  <c r="G56" i="6" s="1"/>
  <c r="G58" i="6" s="1"/>
  <c r="G45" i="6"/>
  <c r="G46" i="6" s="1"/>
  <c r="F47" i="6" s="1"/>
  <c r="G47" i="6" s="1"/>
  <c r="G48" i="6" s="1"/>
  <c r="G50" i="6" s="1"/>
  <c r="G63" i="6"/>
  <c r="F64" i="6" s="1"/>
  <c r="G64" i="14"/>
  <c r="G57" i="14"/>
  <c r="G58" i="14" s="1"/>
  <c r="Q22" i="18" l="1"/>
  <c r="F20" i="10"/>
  <c r="G20" i="10" s="1"/>
  <c r="F22" i="10"/>
  <c r="G22" i="10" s="1"/>
  <c r="F69" i="6"/>
  <c r="G69" i="6" s="1"/>
  <c r="G64" i="6"/>
  <c r="G65" i="6" s="1"/>
  <c r="G67" i="6" s="1"/>
  <c r="J58" i="14"/>
  <c r="F70" i="6"/>
  <c r="S22" i="18" l="1"/>
  <c r="F21" i="10"/>
  <c r="G21" i="10" s="1"/>
  <c r="G70" i="6"/>
  <c r="G71" i="6" s="1"/>
  <c r="F72" i="6" s="1"/>
  <c r="G72" i="6" s="1"/>
  <c r="G73" i="6" s="1"/>
  <c r="G75" i="6" s="1"/>
  <c r="U22" i="18" l="1"/>
  <c r="F23" i="10"/>
  <c r="G23" i="10" s="1"/>
  <c r="G24" i="10" s="1"/>
  <c r="W22" i="18" l="1"/>
  <c r="G26" i="10"/>
  <c r="G27" i="10" l="1"/>
  <c r="AC13" i="18"/>
  <c r="AC20" i="18" s="1"/>
  <c r="Y22" i="18"/>
  <c r="AD14" i="18" l="1"/>
  <c r="AD15" i="18"/>
  <c r="AF13" i="18"/>
  <c r="AA22" i="18"/>
  <c r="Y23" i="18"/>
  <c r="I27" i="10"/>
  <c r="AE18" i="18"/>
  <c r="C21" i="18" s="1"/>
  <c r="C23" i="18" s="1"/>
  <c r="S21" i="18" l="1"/>
  <c r="AA21" i="18"/>
  <c r="U21" i="18"/>
  <c r="M21" i="18"/>
  <c r="K21" i="18"/>
  <c r="G21" i="18"/>
  <c r="W21" i="18"/>
  <c r="Q21" i="18"/>
  <c r="Y21" i="18"/>
  <c r="I21" i="18"/>
  <c r="E21" i="18"/>
  <c r="E23" i="18"/>
  <c r="G23" i="18"/>
  <c r="I23" i="18"/>
  <c r="K23" i="18"/>
  <c r="M23" i="18"/>
  <c r="Q23" i="18"/>
  <c r="S23" i="18"/>
  <c r="U23" i="18"/>
  <c r="W23" i="18"/>
  <c r="AA23" i="18"/>
</calcChain>
</file>

<file path=xl/sharedStrings.xml><?xml version="1.0" encoding="utf-8"?>
<sst xmlns="http://schemas.openxmlformats.org/spreadsheetml/2006/main" count="834" uniqueCount="234">
  <si>
    <t>ITEM</t>
  </si>
  <si>
    <t>EMOP-RJ</t>
  </si>
  <si>
    <t>DESCRIÇÃO</t>
  </si>
  <si>
    <t>UNID</t>
  </si>
  <si>
    <t>QUANT.</t>
  </si>
  <si>
    <t>P.UNITÁRIO</t>
  </si>
  <si>
    <t>P.TOTAL</t>
  </si>
  <si>
    <r>
      <t>ORÇAMENTO: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J.Nardelli</t>
    </r>
  </si>
  <si>
    <t>H</t>
  </si>
  <si>
    <t>PREFEITURA MUNICIPAL DE BARRA MANSA</t>
  </si>
  <si>
    <t>SECRETARIA MUNICIPAL DE ORDEM PÚBLICA</t>
  </si>
  <si>
    <t>COORDENADORIA DE TRÂNSITO E TRANSPORTE</t>
  </si>
  <si>
    <t>1.0</t>
  </si>
  <si>
    <t>1.1</t>
  </si>
  <si>
    <t>L</t>
  </si>
  <si>
    <t>UN</t>
  </si>
  <si>
    <t>KG</t>
  </si>
  <si>
    <t>PESSOAL</t>
  </si>
  <si>
    <t>%</t>
  </si>
  <si>
    <t>00220</t>
  </si>
  <si>
    <t>00222</t>
  </si>
  <si>
    <t>19.004.001-5</t>
  </si>
  <si>
    <t>TOTAL MENSAL</t>
  </si>
  <si>
    <t>BDI</t>
  </si>
  <si>
    <t>1.3</t>
  </si>
  <si>
    <t>FEITOR (1)</t>
  </si>
  <si>
    <t>00093</t>
  </si>
  <si>
    <t>00215</t>
  </si>
  <si>
    <t>GASOLINA COMUM NA BOMBA</t>
  </si>
  <si>
    <t>00218</t>
  </si>
  <si>
    <t>UTILIZAÇÃO</t>
  </si>
  <si>
    <t>SUBTOTAL</t>
  </si>
  <si>
    <t>TOTAL POR HORA</t>
  </si>
  <si>
    <t>19.006.035-5</t>
  </si>
  <si>
    <t>CAMINHAO CARROCERIA FIXA, 3,5T, MOTOR DIESEL 85CV, INCLUSIVE MOTORISTA, INSUMOS E MANUTENÇÃO</t>
  </si>
  <si>
    <t>OBRA/SERVIÇO: MANUTENÇÃO E IMPLANTAÇÃO DE SINALIZAÇÃO GRÁFICA VERTICAL E HORIZONTAL NO MUNÍCIPIO.</t>
  </si>
  <si>
    <t>FROTA PADRÃO</t>
  </si>
  <si>
    <t>2.0</t>
  </si>
  <si>
    <t>EQUIPE PADRÃO</t>
  </si>
  <si>
    <t>SUB-TOTAL</t>
  </si>
  <si>
    <t>2.1</t>
  </si>
  <si>
    <t>2.2</t>
  </si>
  <si>
    <t>1.1.1</t>
  </si>
  <si>
    <t>1.1.2</t>
  </si>
  <si>
    <t>1.1.3</t>
  </si>
  <si>
    <t>frota/hora</t>
  </si>
  <si>
    <t>equipe/hora</t>
  </si>
  <si>
    <t>VALOR FROTA HORA</t>
  </si>
  <si>
    <t>N. HORAS MENSAL DA FROTA</t>
  </si>
  <si>
    <t>N. HORAS MENSAL DA EQUIPE</t>
  </si>
  <si>
    <t>VALOR EQUIPE HORA</t>
  </si>
  <si>
    <t>N. MESES</t>
  </si>
  <si>
    <t>HORA DIURNA</t>
  </si>
  <si>
    <t>HORA NOTURNA</t>
  </si>
  <si>
    <t>Fornecimento de frota padrão - definida no projeto básico - para executar serviços de sinalização viária horizontal e vertical, compreendendo: marcação e demarcação de vias urbanas, assentamento e reassentamento de "tachões e tartarugas", confecção, recuperação, assentamento e reassentamento de placas de sinalização de trânsito - Trabalho Diurno</t>
  </si>
  <si>
    <t>Fornecimento de frota padrão - definida no projeto básico - para executar serviços de sinalização viária horizontal e vertical, compreendendo: marcação e demarcação de vias urbanas, assentamento e reassentamento de "tachões e tartarugas", confecção, recuperação, assentamento e reassentamento de placas de sinalização de trânsito - Trabalho Noturno</t>
  </si>
  <si>
    <t>Fornecimento de equipe padrão - definida no projeto básico - para executar serviços de sinalização viária horizontal e vertical, compreendendo: marcação e demarcação de vias urbanas, assentamento e reassentamento de "tachões e tartarugas", confecção, recuperação, assentamento e reassentamento de placas de sinalização de trânsito - Trabalho Diurno</t>
  </si>
  <si>
    <t>Fornecimento de equipe padrão - definida no projeto básico - para executar serviços de sinalização viária horizontal e vertical, compreendendo: marcação e demarcação de vias urbanas, assentamento e reassentamento de "tachões e tartarugas", confecção, recuperação, assentamento e reassentamento de placas de sinalização de trânsito  - Trabalho Noturno</t>
  </si>
  <si>
    <t>MAQUINA DE DEMARCACAO DE FAIXAS A FRIO, P/USO URBANO, INCLUSIVE OPERADOR, INSUMOS E MANUTENÇÃO, EXCLUSIVE FORNECIMENTO DA MÁQUINA - ITH-60/2</t>
  </si>
  <si>
    <t>MEMÓRIA DE CÁLCULO - COMPOSIÇÃO DAS EQUIPES, EQUIPAMENTOS E MATERIAIS</t>
  </si>
  <si>
    <t>MEMÓRIA DE CÁLCULO - COMPOSIÇÃO DOS PREÇOS</t>
  </si>
  <si>
    <t>h</t>
  </si>
  <si>
    <t>19.006.0035-2</t>
  </si>
  <si>
    <t>MAQUINA DEMARCADORA DE FAIXA, DOTADA DE3 PISTOLAS E 2 TANQUES P/TINTA C/CAPAC.250L CADA, M.DIESEL 30HP, COMP.2240L/MIN</t>
  </si>
  <si>
    <t>OLEO DIESEL COMBUSTIVEL COMUM, NA BOMBA</t>
  </si>
  <si>
    <t>GRAXA COMUM P/LUBRIFICACAO DE CHASSIS, EM TAMBORES DE 170KG</t>
  </si>
  <si>
    <t>CONJUNTO DE 04 PNEUS DIAGONAIS, 7.00-16,10 LONAS</t>
  </si>
  <si>
    <t>02946</t>
  </si>
  <si>
    <t>AJUSTE</t>
  </si>
  <si>
    <t>Máquina de demarcação de faixas a frio para uso rodoviário e urbano, inclusive operador (C.Produtivo -Motor funcionando)</t>
  </si>
  <si>
    <t>19.006.0035-5</t>
  </si>
  <si>
    <t>19.004.0001-5</t>
  </si>
  <si>
    <t>*</t>
  </si>
  <si>
    <t>19.004.0001-C</t>
  </si>
  <si>
    <t>19.004.0001-D</t>
  </si>
  <si>
    <t>19.004.0001-E</t>
  </si>
  <si>
    <t>19.006.0035-C</t>
  </si>
  <si>
    <t>Acrescimo na hora noturna DE 50%</t>
  </si>
  <si>
    <t>INSALUBRIDADE</t>
  </si>
  <si>
    <t>05.105.0027-A</t>
  </si>
  <si>
    <t>05.105.0015-A</t>
  </si>
  <si>
    <t>MAQUINA DE DEMARCACAO DE FAIXAS A FRIO, P/USO URBANO, INCLUSIVE OPERADOR, INSUMOS E MANUTENÇÃO, EXCLUSIVE FORNECIMENTO DA MÁQUINA - ITH-60/2 (MÁQUIMA FORNECIDA PELA SMOP/PMBM)</t>
  </si>
  <si>
    <t>MAQUINA DE DEMARCACAO DE FAIXAS A FRIO PARA USO RODOVIARIO E URBANO,EXCLUSIVE OPERADOR</t>
  </si>
  <si>
    <t>OLEO LUBRIFICANTE MINERAL MULTIVISCOSO,CLASSIFICACAO API CG-4, GRAU SAE 20W-40</t>
  </si>
  <si>
    <t>TOTAL</t>
  </si>
  <si>
    <t>20105</t>
  </si>
  <si>
    <t>MAO-DE-OBRA DE MOTORISTA DE CAMINHAO E CARRETA, INCLUSIVE ENCARGOS SOCIAIS DESONERADOS</t>
  </si>
  <si>
    <t>05.105.0021-A</t>
  </si>
  <si>
    <t>MAO-DE-OBRA DE OPERADOR DE MAQUINAS,INCLUSIVE ENCARGOS SOCIAIS</t>
  </si>
  <si>
    <t>00884</t>
  </si>
  <si>
    <t>HORA NOTURNA DO OPERADOR A 50%</t>
  </si>
  <si>
    <t>UTILIZAÇÃO A 50%</t>
  </si>
  <si>
    <t>CONJUNTO DE 04 PNEUS DIAGONAIS, 6.50-16,8 LONAS =0,0025/2</t>
  </si>
  <si>
    <t>GRAXA COMUM P/LUBRIFICACAO DE CHASSIS, EM TAMBORES DE 170KG =0,053/2</t>
  </si>
  <si>
    <t>OLEO DIESEL COMBUSTIVEL COMUM, NA BOMBA - MÉDIA</t>
  </si>
  <si>
    <t>HORA NOTURNA DO SERVENTE A 50%</t>
  </si>
  <si>
    <t>HORA NOTURNA DO FEITOR A 50%</t>
  </si>
  <si>
    <t>MAO-DE-OBRA DE FEITOR(ENCARREGADO DE TURMA),INCLUSIVE ENCARGOS SOCIAIS</t>
  </si>
  <si>
    <t>05.105.0027-5</t>
  </si>
  <si>
    <t>MÃO-DE-OBRA DE FEITOR (ENCARREGADO DE TURMA), INCLUSIVE ENCARGOS SOCIAIS E INSALUBRIDADE</t>
  </si>
  <si>
    <t>MÃO-DE-OBRA DE SERVENTE, INCLUSIVE ENCARGOS SOCIAIS  E INSALUBRIDADE</t>
  </si>
  <si>
    <t>MAO-DE-OBRA DE SERVENTE,INCLUSIVE ENCARGOS SOCIAIS</t>
  </si>
  <si>
    <t>MÃO-DE-OBRA DE FEITOR (ENCARREGADO DE TURMA), INCLUSIVE ENCARGOS SOCIAIS   E INSALUBRIDADE</t>
  </si>
  <si>
    <t>Estado do Rio de Janeiro</t>
  </si>
  <si>
    <t>Prefeitura Municipal de Barra Mansa</t>
  </si>
  <si>
    <t>Estes  itens aplicam-se diretamente aos Custos Diretos dos itens da obra :</t>
  </si>
  <si>
    <t>AC = Administração Central</t>
  </si>
  <si>
    <t>TCU 1º Quartil</t>
  </si>
  <si>
    <t>SG = Seguro e Garantia</t>
  </si>
  <si>
    <t>R = Risco</t>
  </si>
  <si>
    <t>DF = Despesas Financeiras</t>
  </si>
  <si>
    <t>Estes  Tributos aplicam-se diretamente ao Preço de Venda dos itens da obra :</t>
  </si>
  <si>
    <t>TM = Tributo Municipal</t>
  </si>
  <si>
    <t>ISS</t>
  </si>
  <si>
    <t>TF = Tributo Federal    (exceto IR e CSLL)</t>
  </si>
  <si>
    <t>PIS</t>
  </si>
  <si>
    <t>COFINS</t>
  </si>
  <si>
    <t>CPRB = Contribuição Previdenciária sobre a Receita Bruta</t>
  </si>
  <si>
    <t xml:space="preserve">            (Com Desoneração)</t>
  </si>
  <si>
    <t>Total Simples</t>
  </si>
  <si>
    <t>Esta é a Margem de Lucro esperada :</t>
  </si>
  <si>
    <t>L = Lucro / Remuneração</t>
  </si>
  <si>
    <t>.............................................................</t>
  </si>
  <si>
    <t xml:space="preserve">      BDI = </t>
  </si>
  <si>
    <t>((1+(AC/100)+(SG/100)+(R/100)) x (1+DF/100) x (1+L/100)</t>
  </si>
  <si>
    <t>-   1         x  100</t>
  </si>
  <si>
    <t xml:space="preserve">                1-(TM/100)-(TF/100)-(CPRB/100)</t>
  </si>
  <si>
    <t>BDI =</t>
  </si>
  <si>
    <r>
      <t xml:space="preserve">BDI = </t>
    </r>
    <r>
      <rPr>
        <u/>
        <sz val="12"/>
        <color indexed="63"/>
        <rFont val="Calibri"/>
        <family val="2"/>
      </rPr>
      <t>(1+AC+S+R+G) x (1+DF) x (1+L)</t>
    </r>
    <r>
      <rPr>
        <sz val="12"/>
        <color indexed="63"/>
        <rFont val="Calibri"/>
        <family val="2"/>
      </rPr>
      <t xml:space="preserve">  - 1</t>
    </r>
  </si>
  <si>
    <t>( 1 – I )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</si>
  <si>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</si>
  <si>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</si>
  <si>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</si>
  <si>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</si>
  <si>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</si>
  <si>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</si>
  <si>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</si>
  <si>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ISS).</t>
  </si>
  <si>
    <t xml:space="preserve">O BDI foi calculado utilizando-se a Tabela com os percentuais mínimos dos itens que compõem o BDI, relativos à Construção de Edifícios, do Acordão vigente do TCU. </t>
  </si>
  <si>
    <r>
      <rPr>
        <sz val="11"/>
        <color indexed="8"/>
        <rFont val="Times New Roman"/>
        <family val="1"/>
      </rPr>
      <t>OBRA/SERVIÇO:</t>
    </r>
    <r>
      <rPr>
        <b/>
        <sz val="11"/>
        <color indexed="8"/>
        <rFont val="Times New Roman"/>
        <family val="1"/>
      </rPr>
      <t xml:space="preserve"> MANUTENÇÃO E IMPLANTAÇÃO DE SINALIZAÇÃO GRÁFICA VERTICAL E HORIZONTAL NO MUNÍCIPIO.</t>
    </r>
  </si>
  <si>
    <t>Secretaria Municipal de Ordem Pública</t>
  </si>
  <si>
    <t>Fórmula de Cálculo:</t>
  </si>
  <si>
    <t>Notas Explicativas:</t>
  </si>
  <si>
    <t>SG = Seguro e Garantia = Sem solicitação</t>
  </si>
  <si>
    <t>R = Risco = TCU - 1º Quartl - Const. Rodovias</t>
  </si>
  <si>
    <t>DF = Despesas Financeiras =</t>
  </si>
  <si>
    <t>AC = Administração Central  =  Reduzido no Pessoal de apoio, Veículos e S. Terceiros</t>
  </si>
  <si>
    <t>HORA NOURNA</t>
  </si>
  <si>
    <t>Taxa SELIC em agosto/2020 = 2,00% anual</t>
  </si>
  <si>
    <t>Taxa SELIC em em agosto/2020 = POTÊNCIA(1 + 2,00%; 1/12) - 1 = 0,1652% mensal</t>
  </si>
  <si>
    <t>CAMINHAO COM CARROCERIA FIXA,NO TOCO,CAPACICADE DE 3,5T,INCLUSIVE MOTORISTA (OBS.:50%-FILTRO 15%-SEGURO TOTAL).</t>
  </si>
  <si>
    <t>CAMINHAO COM CARROCERIA FIXA,NO TOCO,CAPACIDADE DE 3,5T,INCLUSIVE MOTORISTA (OBS.:50%-FILTRO 20,62%-SEGURO TOTAL).</t>
  </si>
  <si>
    <t>CAMINHAO COM CARROCERIA FIXA,NO TOCO,CAPACIDADE DE 3,5T,INCLUSIVE MOTORISTA (OBS.:22,76%-SEGURO TOTAL).</t>
  </si>
  <si>
    <t>Gasto no óleo, 3 pneus, exclusão do equipamento</t>
  </si>
  <si>
    <t>2.3</t>
  </si>
  <si>
    <t>2.4</t>
  </si>
  <si>
    <t>MATERIAIS E MOBILIZAÇÃO - INVESTIMENTO INICIAL</t>
  </si>
  <si>
    <t>EQUIPAMENTO E PESSOAL - INVESTIMENTO MENSAL</t>
  </si>
  <si>
    <t>SUB-TOTAL 2.0</t>
  </si>
  <si>
    <t>1.2</t>
  </si>
  <si>
    <t>2.1.1</t>
  </si>
  <si>
    <t>2.2.1</t>
  </si>
  <si>
    <t>2.2.2</t>
  </si>
  <si>
    <t>2.3.1</t>
  </si>
  <si>
    <t>2.4.1</t>
  </si>
  <si>
    <t>So0013244</t>
  </si>
  <si>
    <t>CONE DE SINALIZACAO EM PVC RIGIDO COM FAIXA REFLETIVA, H = 70 / 76 CM</t>
  </si>
  <si>
    <t>So0034498</t>
  </si>
  <si>
    <t>CONE DE SINALIZACAO EM PVC FLEXIVEL, H = 70 / 76 CM (NBR 15071)</t>
  </si>
  <si>
    <t>TOTAL GERAL</t>
  </si>
  <si>
    <t>SUB-TOTAL 1.0</t>
  </si>
  <si>
    <t>Fornecimento de cone de sinalizacao em pvc rigido com faixa refletiva, h = 70 / 76 cm</t>
  </si>
  <si>
    <t>Fornecimento de cone de sinalizacao em pvc flexivel  com faixa refletiva, h = 70 / 76 cm (NBR 15071)</t>
  </si>
  <si>
    <t>PLANILHA DE QUANTITATIVOS E PREÇOS</t>
  </si>
  <si>
    <t>BDI - OBRAS E SERVIÇOS - COM DESONERAÇÃO</t>
  </si>
  <si>
    <t>ADMINISTRAÇÃO CENTRAL</t>
  </si>
  <si>
    <t>SEGURO + GARANTIA</t>
  </si>
  <si>
    <t>RISCO</t>
  </si>
  <si>
    <t>DESPESA FINACEIRA</t>
  </si>
  <si>
    <t>LUCRO</t>
  </si>
  <si>
    <t>05.105.0013-A</t>
  </si>
  <si>
    <t>MAO-DE-OBRA DE ELETRICISTA,INCLUSIVE ENCARGOS SOCIAIS</t>
  </si>
  <si>
    <t>05.105.0058-A</t>
  </si>
  <si>
    <t>MAO-DE-OBRA DE MECANICO DE MAQUINAS,INCLUSIVE ENCARGOS SOCIAIS</t>
  </si>
  <si>
    <t>05.105.0011-A</t>
  </si>
  <si>
    <t>MAO-DE-OBRA DE BOMBEIRO HIDRAULICO,INCLUSIVE ENCARGOS SOCIAIS</t>
  </si>
  <si>
    <t>100% SOBRE MÃO-DE-OBRA PARA PEÇAS</t>
  </si>
  <si>
    <t>BDI - FORNECIMENTO DE MATERIAIS - COM DESONERAÇÃO</t>
  </si>
  <si>
    <t>COT. LOCAL</t>
  </si>
  <si>
    <t>1.4</t>
  </si>
  <si>
    <t>1.5</t>
  </si>
  <si>
    <t>PISTOLA PNEUMÁTICA LONGA MANUAL DE DE PINTURA VIÁRIA A FRIO - CORPO DA PISTOLA FABRICADA EM PLÁSTICO DE ENGENHARIA E TUBULAÇÃO EM INOX DUPLO ESTÁGIO UM PARA AR E UM PARA TINTA, COM BICO PARA PINTURA EM RCC E TUNGSTÊNIO TEMPERADO PARA ALTA RESISTÊNCIA À ABRASÃO. CABO LONGO 60 CM.</t>
  </si>
  <si>
    <t>PISTOLA PNEUMÁTICA MÊCANICA DE DE PINTURA VIÁRIA A FRIO - FABRICADA EM ALUMÍNIO E INOX, COM BICO PARA PINTURA EM RCC E TUNGSTÊNIO TEMPERADO PARA ALTA RESISTÊNCIA À ABRASÃO, SISTEMA MECÂNICO DE COMANDO ELETROPNEUMÁTICO À DISTÂNCIA PELO AUTOMÁTICO INTERCALADOR OU MANUAL.</t>
  </si>
  <si>
    <t>Pistola pneumática longa manual de de pintura viária a frio - Corpo da pistola fabricada em plástico de engenharia e tubulação em inox duplo estágio um para ar e um para tinta, com bico para pintura em rcc e tungstênio temperado para alta resistência à abrasão. Cabo longo 60 cm. Compatível para operação na maquina de pintura ITH-60/2 da Industria Técnica Hilário LTDA.</t>
  </si>
  <si>
    <t>Pistola pneumática mêcanica de de pintura viária a frio - Fabricada em alumínio e inox, com bico para pintura em rcc e tungstênio temperado para alta resistência à abrasão, sistema mecânico de comando eletropneumático à distância pelo automático intercalador ou manual.. Compatível para operação na maquina de pintura ITH-60/2 da Industria Técnica Hilário LTDA.</t>
  </si>
  <si>
    <t>0093</t>
  </si>
  <si>
    <t>0884</t>
  </si>
  <si>
    <t>MATERIAIS, EQUIPAMENTO E MOBILIZAÇÃO - INVESTIMENTO INICIAL</t>
  </si>
  <si>
    <t>REVISÃO GERAL NAS PARTES ELÉTRICAS, HIDRÁULICAS E MECÂNICAS, NA MÁQUINA DE PINTURA VIÁRIA ITH-60/2 E NA SUA CARRETA DE TRANSPORTE, COM TROCA DE PEÇAS E EQUIPAMENTOS NECESSÁRIOS</t>
  </si>
  <si>
    <t>1M+1O+2A</t>
  </si>
  <si>
    <t>CRONOGRAMA FÍSICO FINANCEIRO</t>
  </si>
  <si>
    <t>SERVIÇO</t>
  </si>
  <si>
    <t>1 MES</t>
  </si>
  <si>
    <t>2 MES</t>
  </si>
  <si>
    <t>R$</t>
  </si>
  <si>
    <t>SUBTOTAL POR MEDIÇÃO -  R$</t>
  </si>
  <si>
    <t>DESEMBOLSO PARCIAL POR MEDIÇÃO - %</t>
  </si>
  <si>
    <t>TOTAL ACUMULADO -  R$</t>
  </si>
  <si>
    <t>DESEMBOLSO ACUMULADO - %</t>
  </si>
  <si>
    <t>VB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</si>
  <si>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</si>
  <si>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</si>
  <si>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</si>
  <si>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</si>
  <si>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</si>
  <si>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</si>
  <si>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</si>
  <si>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</si>
  <si>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</si>
  <si>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</si>
  <si>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FORNECIMENTO DE PNEU CAMARA 4.80/4.00-8</t>
  </si>
  <si>
    <t>1.6</t>
  </si>
  <si>
    <t>1.7</t>
  </si>
  <si>
    <t>Revisão geral nas partes elétricas, hidráulicas e mecânicas, na máquina de pintura viária ITH-60/2 e na sua carreta de transporte, com troca de peças e equipamentos necessários.</t>
  </si>
  <si>
    <t>BASE EMOP-RJ 11/20 e SINAPI-CEF 11/20</t>
  </si>
  <si>
    <t>BDI calculado abaixo do 1º quartil, e portanto da média, dos valores permitidos do Acórdão 2622/2013 - TCU</t>
  </si>
  <si>
    <t>Fornecimento de pneu e camara 4.80/4.00-8</t>
  </si>
  <si>
    <t>Roda de liga leve p/ carreta aro 8 c/ pneu camara 4.80/4.00-8 (ref. Levorin)</t>
  </si>
  <si>
    <t>RODA DE LIGA LEVE P/ CARRETA ARO 8 C/ PNEU CAMARA 4.80/4.00-8 (REF. LEVORIN)</t>
  </si>
  <si>
    <t>OBS.:</t>
  </si>
  <si>
    <t xml:space="preserve">– A faixa de horário de trabalho normal, a ser computada na medição, é a compreendida entre 5:00h e 22:00h de segunda-feira a sexta e entre 5:00h e 14:00h de sábado, e o horário noturno/especial é entre 0:00h e 5:00h e entre 22:00h e 24:00h segunda-feira a sexta, entre 0:00h e 5:00h e entre 14:00h e 24:00h de sábado e entre 0:00h às 24:00h de domingo; com a jornada de trabalho sendo definida semanalmente; </t>
  </si>
  <si>
    <t>- Conforme a necessidade dos serviços, mensalmente poderá se trabalhado e medido a maior ou a menor que o número de horas por item definido na planilha e a soma da horário de trabalho normal com a horário de trabalho noturno/especial, superior a 192 horas/mês, desde que haja saldo no contrato.</t>
  </si>
  <si>
    <t>DESEMBOLSO PARCIAL - %</t>
  </si>
  <si>
    <r>
      <t>ORÇAMENTO: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</si>
</sst>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/mm/yy\ h:mm:ss"/>
    <numFmt numFmtId="167" formatCode="#,##0.0000"/>
    <numFmt numFmtId="168" formatCode="#,##0.00000"/>
    <numFmt numFmtId="169" formatCode="#,##0.000000"/>
    <numFmt numFmtId="170" formatCode="#,##0.0000000"/>
    <numFmt numFmtId="171" formatCode="_([$€]* #,##0.00_);_([$€]* \(#,##0.00\);_([$€]* &quot;-&quot;??_);_(@_)"/>
    <numFmt numFmtId="172" formatCode="#,#00"/>
    <numFmt numFmtId="173" formatCode="General\ "/>
    <numFmt numFmtId="174" formatCode="%#,#00"/>
    <numFmt numFmtId="175" formatCode="#.#####"/>
    <numFmt numFmtId="176" formatCode="&quot;R$&quot;\ #,##0.00"/>
    <numFmt numFmtId="177" formatCode="#,"/>
    <numFmt numFmtId="178" formatCode="#,##0.00\ ;&quot; (&quot;#,##0.00\);&quot; -&quot;#\ ;@\ "/>
    <numFmt numFmtId="179" formatCode="0.0%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i/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sz val="12"/>
      <color rgb="FF222222"/>
      <name val="Calibri"/>
      <family val="2"/>
    </font>
    <font>
      <u/>
      <sz val="12"/>
      <color indexed="63"/>
      <name val="Calibri"/>
      <family val="2"/>
    </font>
    <font>
      <sz val="12"/>
      <color indexed="63"/>
      <name val="Calibri"/>
      <family val="2"/>
    </font>
    <font>
      <sz val="14"/>
      <name val="Calibri"/>
      <family val="2"/>
    </font>
    <font>
      <sz val="11"/>
      <color theme="1"/>
      <name val="Calibri"/>
      <family val="2"/>
      <scheme val="minor"/>
    </font>
    <font>
      <sz val="1"/>
      <color indexed="8"/>
      <name val="Courier New"/>
      <family val="3"/>
    </font>
    <font>
      <sz val="12"/>
      <name val="Courier New"/>
      <family val="3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"/>
      <color indexed="8"/>
      <name val="Courier New"/>
      <family val="3"/>
    </font>
    <font>
      <sz val="11"/>
      <color indexed="8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0"/>
      <name val="BankGothic Md BT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19">
    <fill>
      <patternFill patternType="none"/>
    </fill>
    <fill>
      <patternFill patternType="gray125"/>
    </fill>
    <fill>
      <patternFill patternType="mediumGray">
        <fgColor indexed="23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>
      <protection locked="0"/>
    </xf>
    <xf numFmtId="171" fontId="2" fillId="0" borderId="0" applyFont="0" applyFill="0" applyBorder="0" applyAlignment="0" applyProtection="0"/>
    <xf numFmtId="172" fontId="35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2" fillId="0" borderId="0"/>
    <xf numFmtId="165" fontId="36" fillId="0" borderId="0"/>
    <xf numFmtId="0" fontId="34" fillId="0" borderId="0"/>
    <xf numFmtId="0" fontId="34" fillId="0" borderId="0"/>
    <xf numFmtId="173" fontId="36" fillId="0" borderId="0"/>
    <xf numFmtId="0" fontId="34" fillId="0" borderId="0"/>
    <xf numFmtId="0" fontId="37" fillId="0" borderId="0"/>
    <xf numFmtId="0" fontId="34" fillId="16" borderId="5" applyNumberFormat="0" applyFont="0" applyAlignment="0" applyProtection="0"/>
    <xf numFmtId="0" fontId="34" fillId="16" borderId="5" applyNumberFormat="0" applyFont="0" applyAlignment="0" applyProtection="0"/>
    <xf numFmtId="0" fontId="34" fillId="16" borderId="5" applyNumberFormat="0" applyFont="0" applyAlignment="0" applyProtection="0"/>
    <xf numFmtId="174" fontId="35" fillId="0" borderId="0">
      <protection locked="0"/>
    </xf>
    <xf numFmtId="175" fontId="35" fillId="0" borderId="0">
      <protection locked="0"/>
    </xf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76" fontId="2" fillId="0" borderId="0"/>
    <xf numFmtId="0" fontId="2" fillId="0" borderId="0"/>
    <xf numFmtId="177" fontId="39" fillId="0" borderId="0">
      <protection locked="0"/>
    </xf>
    <xf numFmtId="177" fontId="39" fillId="0" borderId="0">
      <protection locked="0"/>
    </xf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6" fillId="0" borderId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  <xf numFmtId="0" fontId="1" fillId="0" borderId="0"/>
  </cellStyleXfs>
  <cellXfs count="202">
    <xf numFmtId="0" fontId="0" fillId="0" borderId="0" xfId="0"/>
    <xf numFmtId="0" fontId="3" fillId="0" borderId="0" xfId="2" applyFont="1" applyAlignment="1"/>
    <xf numFmtId="0" fontId="2" fillId="0" borderId="0" xfId="2" applyFont="1" applyAlignment="1">
      <alignment horizontal="centerContinuous"/>
    </xf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3" applyFont="1" applyBorder="1"/>
    <xf numFmtId="0" fontId="2" fillId="0" borderId="2" xfId="3" applyFont="1" applyBorder="1"/>
    <xf numFmtId="0" fontId="2" fillId="0" borderId="2" xfId="3" applyFont="1" applyBorder="1" applyAlignment="1"/>
    <xf numFmtId="0" fontId="6" fillId="2" borderId="4" xfId="3" applyFont="1" applyFill="1" applyBorder="1" applyAlignment="1">
      <alignment horizontal="center"/>
    </xf>
    <xf numFmtId="0" fontId="6" fillId="2" borderId="4" xfId="3" applyFont="1" applyFill="1" applyBorder="1" applyAlignment="1"/>
    <xf numFmtId="0" fontId="2" fillId="0" borderId="0" xfId="2" applyFont="1" applyAlignment="1"/>
    <xf numFmtId="4" fontId="2" fillId="0" borderId="4" xfId="3" applyNumberFormat="1" applyFont="1" applyBorder="1" applyAlignment="1">
      <alignment horizontal="center"/>
    </xf>
    <xf numFmtId="4" fontId="2" fillId="0" borderId="4" xfId="3" applyNumberFormat="1" applyFont="1" applyBorder="1" applyAlignment="1"/>
    <xf numFmtId="0" fontId="2" fillId="0" borderId="4" xfId="3" applyFont="1" applyBorder="1" applyAlignment="1">
      <alignment vertical="top"/>
    </xf>
    <xf numFmtId="0" fontId="7" fillId="0" borderId="4" xfId="3" applyFont="1" applyBorder="1" applyAlignment="1">
      <alignment horizontal="justify" vertical="top"/>
    </xf>
    <xf numFmtId="0" fontId="3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0" fontId="3" fillId="0" borderId="0" xfId="3" applyFont="1"/>
    <xf numFmtId="166" fontId="3" fillId="0" borderId="0" xfId="2" applyNumberFormat="1" applyFont="1" applyAlignment="1">
      <alignment horizontal="left"/>
    </xf>
    <xf numFmtId="0" fontId="12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/>
    <xf numFmtId="0" fontId="12" fillId="0" borderId="0" xfId="2" applyFont="1" applyAlignment="1">
      <alignment horizontal="centerContinuous"/>
    </xf>
    <xf numFmtId="4" fontId="3" fillId="0" borderId="4" xfId="3" applyNumberFormat="1" applyFont="1" applyBorder="1" applyAlignment="1"/>
    <xf numFmtId="0" fontId="3" fillId="0" borderId="4" xfId="3" applyFont="1" applyBorder="1" applyAlignment="1">
      <alignment vertical="top"/>
    </xf>
    <xf numFmtId="0" fontId="14" fillId="0" borderId="4" xfId="3" applyFont="1" applyBorder="1" applyAlignment="1">
      <alignment horizontal="justify" vertical="top"/>
    </xf>
    <xf numFmtId="0" fontId="14" fillId="0" borderId="4" xfId="3" applyFont="1" applyBorder="1" applyAlignment="1">
      <alignment vertical="top"/>
    </xf>
    <xf numFmtId="0" fontId="7" fillId="0" borderId="4" xfId="3" applyFont="1" applyBorder="1" applyAlignment="1">
      <alignment vertical="top"/>
    </xf>
    <xf numFmtId="4" fontId="3" fillId="0" borderId="4" xfId="3" applyNumberFormat="1" applyFont="1" applyBorder="1" applyAlignment="1">
      <alignment horizontal="center"/>
    </xf>
    <xf numFmtId="0" fontId="2" fillId="0" borderId="4" xfId="2" applyFont="1" applyBorder="1"/>
    <xf numFmtId="4" fontId="2" fillId="0" borderId="0" xfId="2" applyNumberFormat="1" applyFont="1"/>
    <xf numFmtId="10" fontId="2" fillId="0" borderId="0" xfId="2" applyNumberFormat="1" applyFont="1"/>
    <xf numFmtId="0" fontId="6" fillId="3" borderId="4" xfId="3" applyFont="1" applyFill="1" applyBorder="1" applyAlignment="1">
      <alignment horizontal="center"/>
    </xf>
    <xf numFmtId="9" fontId="2" fillId="0" borderId="4" xfId="4" applyFont="1" applyBorder="1" applyAlignment="1"/>
    <xf numFmtId="167" fontId="2" fillId="0" borderId="4" xfId="3" applyNumberFormat="1" applyFont="1" applyBorder="1" applyAlignment="1"/>
    <xf numFmtId="10" fontId="2" fillId="0" borderId="4" xfId="4" applyNumberFormat="1" applyFont="1" applyBorder="1" applyAlignment="1"/>
    <xf numFmtId="0" fontId="7" fillId="0" borderId="4" xfId="3" applyNumberFormat="1" applyFont="1" applyBorder="1" applyAlignment="1">
      <alignment horizontal="justify" vertical="top"/>
    </xf>
    <xf numFmtId="0" fontId="14" fillId="0" borderId="4" xfId="3" applyFont="1" applyBorder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0" fontId="13" fillId="0" borderId="4" xfId="3" applyFont="1" applyBorder="1" applyAlignment="1">
      <alignment vertical="top"/>
    </xf>
    <xf numFmtId="0" fontId="17" fillId="0" borderId="4" xfId="3" applyFont="1" applyBorder="1" applyAlignment="1">
      <alignment horizontal="justify" vertical="top"/>
    </xf>
    <xf numFmtId="0" fontId="3" fillId="0" borderId="4" xfId="3" applyFont="1" applyBorder="1" applyAlignment="1">
      <alignment horizontal="justify" vertical="top"/>
    </xf>
    <xf numFmtId="0" fontId="2" fillId="0" borderId="0" xfId="1"/>
    <xf numFmtId="2" fontId="2" fillId="0" borderId="4" xfId="2" applyNumberFormat="1" applyFont="1" applyBorder="1"/>
    <xf numFmtId="2" fontId="0" fillId="0" borderId="0" xfId="0" applyNumberFormat="1"/>
    <xf numFmtId="4" fontId="18" fillId="0" borderId="0" xfId="1" applyNumberFormat="1" applyFont="1"/>
    <xf numFmtId="4" fontId="18" fillId="0" borderId="6" xfId="1" applyNumberFormat="1" applyFont="1" applyBorder="1"/>
    <xf numFmtId="4" fontId="18" fillId="0" borderId="7" xfId="1" applyNumberFormat="1" applyFont="1" applyBorder="1"/>
    <xf numFmtId="4" fontId="19" fillId="0" borderId="7" xfId="1" applyNumberFormat="1" applyFont="1" applyBorder="1"/>
    <xf numFmtId="4" fontId="18" fillId="0" borderId="8" xfId="1" applyNumberFormat="1" applyFont="1" applyBorder="1"/>
    <xf numFmtId="4" fontId="18" fillId="0" borderId="0" xfId="1" applyNumberFormat="1" applyFont="1" applyBorder="1"/>
    <xf numFmtId="4" fontId="19" fillId="0" borderId="0" xfId="1" applyNumberFormat="1" applyFont="1" applyBorder="1"/>
    <xf numFmtId="0" fontId="2" fillId="0" borderId="0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 readingOrder="1"/>
    </xf>
    <xf numFmtId="4" fontId="18" fillId="0" borderId="10" xfId="1" applyNumberFormat="1" applyFont="1" applyBorder="1"/>
    <xf numFmtId="4" fontId="18" fillId="0" borderId="11" xfId="1" applyNumberFormat="1" applyFont="1" applyBorder="1"/>
    <xf numFmtId="4" fontId="22" fillId="0" borderId="0" xfId="5" applyNumberFormat="1" applyFont="1" applyFill="1" applyBorder="1" applyAlignment="1">
      <alignment horizontal="left" vertical="center" wrapText="1" readingOrder="1"/>
    </xf>
    <xf numFmtId="0" fontId="20" fillId="0" borderId="0" xfId="1" applyFont="1" applyFill="1" applyBorder="1" applyAlignment="1">
      <alignment horizontal="left" vertical="center" wrapText="1"/>
    </xf>
    <xf numFmtId="4" fontId="18" fillId="0" borderId="13" xfId="1" applyNumberFormat="1" applyFont="1" applyBorder="1"/>
    <xf numFmtId="4" fontId="26" fillId="0" borderId="8" xfId="1" applyNumberFormat="1" applyFont="1" applyBorder="1"/>
    <xf numFmtId="4" fontId="18" fillId="0" borderId="9" xfId="1" applyNumberFormat="1" applyFont="1" applyBorder="1"/>
    <xf numFmtId="169" fontId="18" fillId="0" borderId="0" xfId="1" applyNumberFormat="1" applyFont="1"/>
    <xf numFmtId="4" fontId="18" fillId="0" borderId="9" xfId="1" applyNumberFormat="1" applyFont="1" applyBorder="1" applyAlignment="1">
      <alignment horizontal="left"/>
    </xf>
    <xf numFmtId="4" fontId="27" fillId="0" borderId="0" xfId="1" applyNumberFormat="1" applyFont="1" applyBorder="1"/>
    <xf numFmtId="0" fontId="28" fillId="0" borderId="0" xfId="1" applyFont="1"/>
    <xf numFmtId="4" fontId="18" fillId="0" borderId="8" xfId="1" applyNumberFormat="1" applyFont="1" applyFill="1" applyBorder="1"/>
    <xf numFmtId="4" fontId="18" fillId="0" borderId="0" xfId="1" applyNumberFormat="1" applyFont="1" applyFill="1"/>
    <xf numFmtId="4" fontId="27" fillId="0" borderId="8" xfId="1" applyNumberFormat="1" applyFont="1" applyBorder="1"/>
    <xf numFmtId="4" fontId="29" fillId="0" borderId="8" xfId="1" applyNumberFormat="1" applyFont="1" applyBorder="1" applyAlignment="1">
      <alignment horizontal="right"/>
    </xf>
    <xf numFmtId="4" fontId="29" fillId="0" borderId="0" xfId="1" applyNumberFormat="1" applyFont="1" applyBorder="1"/>
    <xf numFmtId="4" fontId="29" fillId="0" borderId="0" xfId="1" applyNumberFormat="1" applyFont="1"/>
    <xf numFmtId="4" fontId="29" fillId="0" borderId="9" xfId="1" applyNumberFormat="1" applyFont="1" applyBorder="1"/>
    <xf numFmtId="4" fontId="18" fillId="0" borderId="12" xfId="1" applyNumberFormat="1" applyFont="1" applyBorder="1"/>
    <xf numFmtId="4" fontId="18" fillId="0" borderId="2" xfId="1" applyNumberFormat="1" applyFont="1" applyBorder="1"/>
    <xf numFmtId="4" fontId="18" fillId="0" borderId="7" xfId="1" applyNumberFormat="1" applyFont="1" applyBorder="1" applyAlignment="1">
      <alignment horizontal="right"/>
    </xf>
    <xf numFmtId="4" fontId="18" fillId="0" borderId="8" xfId="1" applyNumberFormat="1" applyFont="1" applyBorder="1" applyAlignment="1">
      <alignment horizontal="left"/>
    </xf>
    <xf numFmtId="4" fontId="18" fillId="0" borderId="0" xfId="1" applyNumberFormat="1" applyFont="1" applyBorder="1" applyAlignment="1">
      <alignment horizontal="left"/>
    </xf>
    <xf numFmtId="4" fontId="18" fillId="0" borderId="0" xfId="1" applyNumberFormat="1" applyFont="1" applyBorder="1" applyAlignment="1">
      <alignment horizontal="center"/>
    </xf>
    <xf numFmtId="4" fontId="18" fillId="0" borderId="8" xfId="1" applyNumberFormat="1" applyFont="1" applyBorder="1" applyAlignment="1">
      <alignment horizontal="right"/>
    </xf>
    <xf numFmtId="4" fontId="18" fillId="0" borderId="0" xfId="1" applyNumberFormat="1" applyFont="1" applyBorder="1" applyAlignment="1">
      <alignment horizontal="right"/>
    </xf>
    <xf numFmtId="169" fontId="18" fillId="0" borderId="0" xfId="1" applyNumberFormat="1" applyFont="1" applyBorder="1" applyAlignment="1">
      <alignment horizontal="left"/>
    </xf>
    <xf numFmtId="4" fontId="30" fillId="0" borderId="0" xfId="1" applyNumberFormat="1" applyFont="1"/>
    <xf numFmtId="4" fontId="30" fillId="0" borderId="0" xfId="1" applyNumberFormat="1" applyFont="1" applyAlignment="1">
      <alignment horizontal="left" indent="13"/>
    </xf>
    <xf numFmtId="49" fontId="20" fillId="0" borderId="0" xfId="1" applyNumberFormat="1" applyFont="1" applyFill="1" applyBorder="1" applyAlignment="1">
      <alignment horizontal="left" vertical="center" wrapText="1"/>
    </xf>
    <xf numFmtId="49" fontId="20" fillId="0" borderId="7" xfId="1" applyNumberFormat="1" applyFont="1" applyFill="1" applyBorder="1" applyAlignment="1">
      <alignment horizontal="left" vertical="center" wrapText="1"/>
    </xf>
    <xf numFmtId="4" fontId="41" fillId="0" borderId="0" xfId="1" applyNumberFormat="1" applyFont="1" applyBorder="1"/>
    <xf numFmtId="4" fontId="42" fillId="0" borderId="7" xfId="1" applyNumberFormat="1" applyFont="1" applyBorder="1"/>
    <xf numFmtId="4" fontId="18" fillId="0" borderId="6" xfId="1" applyNumberFormat="1" applyFont="1" applyBorder="1" applyAlignment="1">
      <alignment horizontal="left" indent="2"/>
    </xf>
    <xf numFmtId="0" fontId="2" fillId="0" borderId="0" xfId="1" applyBorder="1"/>
    <xf numFmtId="4" fontId="18" fillId="0" borderId="8" xfId="1" applyNumberFormat="1" applyFont="1" applyBorder="1" applyAlignment="1">
      <alignment horizontal="left" indent="2"/>
    </xf>
    <xf numFmtId="168" fontId="18" fillId="0" borderId="0" xfId="1" applyNumberFormat="1" applyFont="1"/>
    <xf numFmtId="170" fontId="18" fillId="0" borderId="0" xfId="1" applyNumberFormat="1" applyFont="1"/>
    <xf numFmtId="167" fontId="18" fillId="0" borderId="0" xfId="1" applyNumberFormat="1" applyFont="1" applyBorder="1"/>
    <xf numFmtId="4" fontId="27" fillId="0" borderId="0" xfId="1" applyNumberFormat="1" applyFont="1" applyFill="1" applyBorder="1"/>
    <xf numFmtId="4" fontId="18" fillId="0" borderId="0" xfId="1" applyNumberFormat="1" applyFont="1" applyFill="1" applyBorder="1"/>
    <xf numFmtId="4" fontId="18" fillId="0" borderId="9" xfId="1" applyNumberFormat="1" applyFont="1" applyFill="1" applyBorder="1"/>
    <xf numFmtId="0" fontId="14" fillId="0" borderId="4" xfId="3" applyNumberFormat="1" applyFont="1" applyBorder="1" applyAlignment="1">
      <alignment horizontal="justify" vertical="top"/>
    </xf>
    <xf numFmtId="0" fontId="14" fillId="0" borderId="4" xfId="3" applyNumberFormat="1" applyFont="1" applyBorder="1" applyAlignment="1">
      <alignment vertical="top"/>
    </xf>
    <xf numFmtId="0" fontId="0" fillId="0" borderId="0" xfId="0" applyFill="1"/>
    <xf numFmtId="0" fontId="2" fillId="0" borderId="4" xfId="3" quotePrefix="1" applyFont="1" applyBorder="1" applyAlignment="1">
      <alignment vertical="top"/>
    </xf>
    <xf numFmtId="43" fontId="2" fillId="0" borderId="0" xfId="51" applyFont="1"/>
    <xf numFmtId="0" fontId="1" fillId="0" borderId="0" xfId="2" applyFont="1"/>
    <xf numFmtId="0" fontId="1" fillId="0" borderId="0" xfId="53"/>
    <xf numFmtId="0" fontId="46" fillId="0" borderId="0" xfId="52" applyFont="1"/>
    <xf numFmtId="0" fontId="1" fillId="0" borderId="9" xfId="53" applyBorder="1"/>
    <xf numFmtId="0" fontId="3" fillId="0" borderId="8" xfId="53" applyFont="1" applyBorder="1" applyAlignment="1">
      <alignment horizontal="left"/>
    </xf>
    <xf numFmtId="0" fontId="3" fillId="0" borderId="0" xfId="53" applyFont="1" applyAlignment="1">
      <alignment horizontal="left"/>
    </xf>
    <xf numFmtId="4" fontId="1" fillId="0" borderId="0" xfId="53" applyNumberFormat="1"/>
    <xf numFmtId="0" fontId="1" fillId="0" borderId="0" xfId="53" applyAlignment="1">
      <alignment horizontal="center"/>
    </xf>
    <xf numFmtId="0" fontId="3" fillId="18" borderId="14" xfId="53" applyFont="1" applyFill="1" applyBorder="1" applyAlignment="1">
      <alignment horizontal="center"/>
    </xf>
    <xf numFmtId="0" fontId="48" fillId="0" borderId="4" xfId="53" applyFont="1" applyBorder="1" applyAlignment="1">
      <alignment horizontal="center" vertical="center"/>
    </xf>
    <xf numFmtId="0" fontId="1" fillId="0" borderId="4" xfId="53" applyBorder="1"/>
    <xf numFmtId="4" fontId="49" fillId="0" borderId="4" xfId="53" applyNumberFormat="1" applyFont="1" applyBorder="1"/>
    <xf numFmtId="10" fontId="49" fillId="0" borderId="4" xfId="53" applyNumberFormat="1" applyFont="1" applyBorder="1"/>
    <xf numFmtId="0" fontId="1" fillId="0" borderId="4" xfId="53" applyBorder="1" applyAlignment="1">
      <alignment horizontal="center"/>
    </xf>
    <xf numFmtId="4" fontId="1" fillId="0" borderId="4" xfId="53" applyNumberFormat="1" applyBorder="1"/>
    <xf numFmtId="9" fontId="1" fillId="0" borderId="15" xfId="53" applyNumberFormat="1" applyBorder="1"/>
    <xf numFmtId="169" fontId="1" fillId="0" borderId="0" xfId="53" applyNumberFormat="1"/>
    <xf numFmtId="4" fontId="3" fillId="0" borderId="4" xfId="53" applyNumberFormat="1" applyFont="1" applyFill="1" applyBorder="1" applyAlignment="1">
      <alignment horizontal="right"/>
    </xf>
    <xf numFmtId="4" fontId="3" fillId="0" borderId="4" xfId="53" applyNumberFormat="1" applyFont="1" applyBorder="1"/>
    <xf numFmtId="10" fontId="1" fillId="0" borderId="15" xfId="53" applyNumberFormat="1" applyBorder="1"/>
    <xf numFmtId="10" fontId="1" fillId="0" borderId="15" xfId="53" applyNumberFormat="1" applyFont="1" applyBorder="1"/>
    <xf numFmtId="4" fontId="1" fillId="0" borderId="1" xfId="53" applyNumberFormat="1" applyBorder="1"/>
    <xf numFmtId="4" fontId="1" fillId="0" borderId="3" xfId="53" applyNumberFormat="1" applyBorder="1"/>
    <xf numFmtId="4" fontId="3" fillId="0" borderId="1" xfId="53" applyNumberFormat="1" applyFont="1" applyBorder="1" applyAlignment="1">
      <alignment horizontal="right"/>
    </xf>
    <xf numFmtId="4" fontId="3" fillId="0" borderId="3" xfId="53" applyNumberFormat="1" applyFont="1" applyBorder="1" applyAlignment="1">
      <alignment horizontal="right"/>
    </xf>
    <xf numFmtId="0" fontId="3" fillId="0" borderId="4" xfId="53" applyFont="1" applyBorder="1"/>
    <xf numFmtId="0" fontId="1" fillId="18" borderId="14" xfId="53" applyFill="1" applyBorder="1"/>
    <xf numFmtId="0" fontId="1" fillId="18" borderId="16" xfId="53" applyFill="1" applyBorder="1"/>
    <xf numFmtId="0" fontId="1" fillId="18" borderId="15" xfId="53" applyFill="1" applyBorder="1"/>
    <xf numFmtId="167" fontId="1" fillId="0" borderId="0" xfId="53" applyNumberFormat="1"/>
    <xf numFmtId="10" fontId="1" fillId="0" borderId="0" xfId="53" applyNumberFormat="1"/>
    <xf numFmtId="4" fontId="1" fillId="0" borderId="4" xfId="3" applyNumberFormat="1" applyFont="1" applyBorder="1" applyAlignment="1">
      <alignment horizontal="center"/>
    </xf>
    <xf numFmtId="4" fontId="1" fillId="0" borderId="2" xfId="53" applyNumberFormat="1" applyBorder="1"/>
    <xf numFmtId="4" fontId="3" fillId="0" borderId="2" xfId="53" applyNumberFormat="1" applyFont="1" applyBorder="1" applyAlignment="1">
      <alignment horizontal="center"/>
    </xf>
    <xf numFmtId="10" fontId="3" fillId="0" borderId="2" xfId="53" applyNumberFormat="1" applyFont="1" applyBorder="1" applyAlignment="1">
      <alignment horizontal="center"/>
    </xf>
    <xf numFmtId="4" fontId="1" fillId="0" borderId="4" xfId="53" applyNumberFormat="1" applyFill="1" applyBorder="1"/>
    <xf numFmtId="179" fontId="1" fillId="0" borderId="15" xfId="53" applyNumberFormat="1" applyBorder="1"/>
    <xf numFmtId="168" fontId="1" fillId="0" borderId="0" xfId="53" applyNumberFormat="1"/>
    <xf numFmtId="9" fontId="1" fillId="0" borderId="4" xfId="53" applyNumberFormat="1" applyBorder="1"/>
    <xf numFmtId="10" fontId="1" fillId="0" borderId="4" xfId="53" applyNumberFormat="1" applyBorder="1"/>
    <xf numFmtId="0" fontId="1" fillId="0" borderId="4" xfId="53" applyBorder="1" applyAlignment="1">
      <alignment horizontal="left" wrapText="1"/>
    </xf>
    <xf numFmtId="0" fontId="44" fillId="0" borderId="0" xfId="52" applyFont="1" applyAlignment="1"/>
    <xf numFmtId="0" fontId="44" fillId="0" borderId="9" xfId="52" applyFont="1" applyBorder="1" applyAlignment="1"/>
    <xf numFmtId="0" fontId="45" fillId="0" borderId="0" xfId="52" applyFont="1" applyAlignment="1"/>
    <xf numFmtId="0" fontId="45" fillId="0" borderId="9" xfId="52" applyFont="1" applyBorder="1" applyAlignment="1"/>
    <xf numFmtId="0" fontId="3" fillId="0" borderId="0" xfId="53" applyFont="1" applyAlignment="1"/>
    <xf numFmtId="0" fontId="3" fillId="0" borderId="9" xfId="53" applyFont="1" applyBorder="1" applyAlignment="1"/>
    <xf numFmtId="0" fontId="3" fillId="0" borderId="0" xfId="52" applyFont="1" applyAlignment="1">
      <alignment vertical="center" wrapText="1"/>
    </xf>
    <xf numFmtId="0" fontId="3" fillId="0" borderId="9" xfId="52" applyFont="1" applyBorder="1" applyAlignment="1">
      <alignment vertical="center" wrapText="1"/>
    </xf>
    <xf numFmtId="0" fontId="1" fillId="0" borderId="4" xfId="3" applyFont="1" applyBorder="1" applyAlignment="1">
      <alignment vertical="top"/>
    </xf>
    <xf numFmtId="4" fontId="18" fillId="0" borderId="10" xfId="1" applyNumberFormat="1" applyFont="1" applyBorder="1" applyAlignment="1">
      <alignment horizontal="left" indent="2"/>
    </xf>
    <xf numFmtId="0" fontId="7" fillId="0" borderId="4" xfId="3" quotePrefix="1" applyFont="1" applyBorder="1" applyAlignment="1">
      <alignment horizontal="justify" vertical="top"/>
    </xf>
    <xf numFmtId="0" fontId="2" fillId="17" borderId="0" xfId="2" applyFont="1" applyFill="1" applyBorder="1"/>
    <xf numFmtId="4" fontId="25" fillId="0" borderId="6" xfId="1" applyNumberFormat="1" applyFont="1" applyBorder="1" applyAlignment="1">
      <alignment horizontal="center" vertical="center" wrapText="1"/>
    </xf>
    <xf numFmtId="4" fontId="25" fillId="0" borderId="7" xfId="1" applyNumberFormat="1" applyFont="1" applyBorder="1" applyAlignment="1">
      <alignment horizontal="center" vertical="center" wrapText="1"/>
    </xf>
    <xf numFmtId="4" fontId="25" fillId="0" borderId="13" xfId="1" applyNumberFormat="1" applyFont="1" applyBorder="1" applyAlignment="1">
      <alignment horizontal="center" vertical="center" wrapText="1"/>
    </xf>
    <xf numFmtId="4" fontId="25" fillId="0" borderId="10" xfId="1" applyNumberFormat="1" applyFont="1" applyBorder="1" applyAlignment="1">
      <alignment horizontal="center" vertical="center" wrapText="1"/>
    </xf>
    <xf numFmtId="4" fontId="25" fillId="0" borderId="11" xfId="1" applyNumberFormat="1" applyFont="1" applyBorder="1" applyAlignment="1">
      <alignment horizontal="center" vertical="center" wrapText="1"/>
    </xf>
    <xf numFmtId="4" fontId="25" fillId="0" borderId="12" xfId="1" applyNumberFormat="1" applyFont="1" applyBorder="1" applyAlignment="1">
      <alignment horizontal="center" vertical="center" wrapText="1"/>
    </xf>
    <xf numFmtId="4" fontId="33" fillId="0" borderId="0" xfId="1" applyNumberFormat="1" applyFont="1" applyAlignment="1">
      <alignment horizontal="left" vertical="center" wrapText="1"/>
    </xf>
    <xf numFmtId="49" fontId="21" fillId="0" borderId="7" xfId="1" applyNumberFormat="1" applyFont="1" applyFill="1" applyBorder="1" applyAlignment="1">
      <alignment horizontal="center" vertical="center" wrapText="1"/>
    </xf>
    <xf numFmtId="0" fontId="2" fillId="0" borderId="13" xfId="1" applyBorder="1" applyAlignment="1">
      <alignment wrapText="1"/>
    </xf>
    <xf numFmtId="49" fontId="21" fillId="0" borderId="0" xfId="1" applyNumberFormat="1" applyFont="1" applyFill="1" applyBorder="1" applyAlignment="1">
      <alignment horizontal="center" vertical="center" wrapText="1"/>
    </xf>
    <xf numFmtId="0" fontId="2" fillId="0" borderId="9" xfId="1" applyBorder="1" applyAlignment="1">
      <alignment wrapText="1"/>
    </xf>
    <xf numFmtId="49" fontId="22" fillId="0" borderId="0" xfId="5" applyNumberFormat="1" applyFont="1" applyFill="1" applyBorder="1" applyAlignment="1">
      <alignment horizontal="left" vertical="center" wrapText="1" readingOrder="1"/>
    </xf>
    <xf numFmtId="0" fontId="2" fillId="0" borderId="0" xfId="1" applyBorder="1" applyAlignment="1">
      <alignment horizontal="left" vertical="center" wrapText="1" readingOrder="1"/>
    </xf>
    <xf numFmtId="0" fontId="2" fillId="0" borderId="9" xfId="1" applyBorder="1" applyAlignment="1">
      <alignment horizontal="left" vertical="center" wrapText="1" readingOrder="1"/>
    </xf>
    <xf numFmtId="4" fontId="40" fillId="0" borderId="11" xfId="5" applyNumberFormat="1" applyFont="1" applyFill="1" applyBorder="1" applyAlignment="1">
      <alignment horizontal="left" vertical="center" wrapText="1" readingOrder="1"/>
    </xf>
    <xf numFmtId="0" fontId="24" fillId="0" borderId="11" xfId="1" applyFont="1" applyBorder="1" applyAlignment="1">
      <alignment horizontal="left" vertical="center" wrapText="1" readingOrder="1"/>
    </xf>
    <xf numFmtId="0" fontId="24" fillId="0" borderId="12" xfId="1" applyFont="1" applyBorder="1" applyAlignment="1">
      <alignment horizontal="left" vertical="center" wrapText="1" readingOrder="1"/>
    </xf>
    <xf numFmtId="4" fontId="19" fillId="0" borderId="0" xfId="1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left"/>
    </xf>
    <xf numFmtId="0" fontId="13" fillId="0" borderId="2" xfId="3" applyFont="1" applyBorder="1" applyAlignment="1">
      <alignment horizontal="left"/>
    </xf>
    <xf numFmtId="0" fontId="13" fillId="0" borderId="3" xfId="3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2" applyFont="1" applyAlignment="1">
      <alignment horizontal="center"/>
    </xf>
    <xf numFmtId="0" fontId="3" fillId="0" borderId="0" xfId="2" applyFont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2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justify" vertical="center" wrapText="1"/>
    </xf>
    <xf numFmtId="10" fontId="3" fillId="0" borderId="1" xfId="53" applyNumberFormat="1" applyFont="1" applyBorder="1" applyAlignment="1">
      <alignment horizontal="center"/>
    </xf>
    <xf numFmtId="10" fontId="3" fillId="0" borderId="3" xfId="53" applyNumberFormat="1" applyFont="1" applyBorder="1" applyAlignment="1">
      <alignment horizontal="center"/>
    </xf>
    <xf numFmtId="0" fontId="3" fillId="18" borderId="4" xfId="53" applyFont="1" applyFill="1" applyBorder="1" applyAlignment="1">
      <alignment horizontal="center" vertical="center"/>
    </xf>
    <xf numFmtId="0" fontId="1" fillId="18" borderId="4" xfId="53" applyFill="1" applyBorder="1" applyAlignment="1">
      <alignment horizontal="center" vertical="center"/>
    </xf>
    <xf numFmtId="0" fontId="1" fillId="18" borderId="14" xfId="53" applyFill="1" applyBorder="1" applyAlignment="1">
      <alignment horizontal="center" vertical="center"/>
    </xf>
    <xf numFmtId="0" fontId="44" fillId="0" borderId="0" xfId="52" applyFont="1" applyAlignment="1">
      <alignment horizontal="center"/>
    </xf>
    <xf numFmtId="0" fontId="45" fillId="0" borderId="0" xfId="52" applyFont="1" applyAlignment="1">
      <alignment horizontal="center"/>
    </xf>
    <xf numFmtId="0" fontId="3" fillId="0" borderId="8" xfId="53" applyFont="1" applyBorder="1" applyAlignment="1">
      <alignment horizontal="center"/>
    </xf>
    <xf numFmtId="0" fontId="3" fillId="0" borderId="0" xfId="53" applyFont="1" applyBorder="1" applyAlignment="1">
      <alignment horizontal="center"/>
    </xf>
    <xf numFmtId="4" fontId="3" fillId="0" borderId="1" xfId="53" applyNumberFormat="1" applyFont="1" applyBorder="1" applyAlignment="1">
      <alignment horizontal="center"/>
    </xf>
    <xf numFmtId="4" fontId="3" fillId="0" borderId="3" xfId="53" applyNumberFormat="1" applyFont="1" applyBorder="1" applyAlignment="1">
      <alignment horizontal="center"/>
    </xf>
    <xf numFmtId="0" fontId="3" fillId="18" borderId="4" xfId="53" applyFont="1" applyFill="1" applyBorder="1" applyAlignment="1">
      <alignment horizontal="center"/>
    </xf>
    <xf numFmtId="0" fontId="47" fillId="18" borderId="4" xfId="53" applyFont="1" applyFill="1" applyBorder="1" applyAlignment="1">
      <alignment horizontal="center" vertical="center"/>
    </xf>
    <xf numFmtId="0" fontId="24" fillId="18" borderId="14" xfId="53" applyFont="1" applyFill="1" applyBorder="1" applyAlignment="1">
      <alignment horizontal="center" vertical="center"/>
    </xf>
    <xf numFmtId="0" fontId="1" fillId="0" borderId="1" xfId="3" applyFont="1" applyBorder="1"/>
  </cellXfs>
  <cellStyles count="54">
    <cellStyle name="20% - Ênfase1 2" xfId="6"/>
    <cellStyle name="20% - Ênfase2 2" xfId="7"/>
    <cellStyle name="20% - Ênfase3 2" xfId="8"/>
    <cellStyle name="20% - Ênfase4 2" xfId="9"/>
    <cellStyle name="20% - Ênfase5 2" xfId="10"/>
    <cellStyle name="20% - Ênfase6 2" xfId="11"/>
    <cellStyle name="40% - Ênfase1 2" xfId="12"/>
    <cellStyle name="40% - Ênfase2 2" xfId="13"/>
    <cellStyle name="40% - Ênfase3 2" xfId="14"/>
    <cellStyle name="40% - Ênfase4 2" xfId="15"/>
    <cellStyle name="40% - Ênfase5 2" xfId="16"/>
    <cellStyle name="40% - Ênfase6 2" xfId="17"/>
    <cellStyle name="Data" xfId="18"/>
    <cellStyle name="Euro" xfId="19"/>
    <cellStyle name="Fixo" xfId="20"/>
    <cellStyle name="Moeda 2" xfId="21"/>
    <cellStyle name="Moeda 3" xfId="22"/>
    <cellStyle name="Normal" xfId="0" builtinId="0"/>
    <cellStyle name="Normal 10" xfId="23"/>
    <cellStyle name="Normal 2" xfId="1"/>
    <cellStyle name="Normal 2 3" xfId="5"/>
    <cellStyle name="Normal 2 3 2" xfId="5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 9 2" xfId="32"/>
    <cellStyle name="Normal_P_Getulio Vargas" xfId="2"/>
    <cellStyle name="Normal_P_Getulio Vargas 2" xfId="52"/>
    <cellStyle name="Normal_P-HLEITE" xfId="3"/>
    <cellStyle name="Nota 2" xfId="33"/>
    <cellStyle name="Nota 3" xfId="34"/>
    <cellStyle name="Nota 4" xfId="35"/>
    <cellStyle name="Percentual" xfId="36"/>
    <cellStyle name="Ponto" xfId="37"/>
    <cellStyle name="Porcentagem" xfId="4" builtinId="5"/>
    <cellStyle name="Porcentagem 2" xfId="38"/>
    <cellStyle name="Porcentagem 3" xfId="39"/>
    <cellStyle name="Porcentagem 3 2" xfId="40"/>
    <cellStyle name="Porcentagem 4" xfId="41"/>
    <cellStyle name="Separador de milhares 2" xfId="42"/>
    <cellStyle name="TableStyleLight1" xfId="43"/>
    <cellStyle name="Titulo1" xfId="44"/>
    <cellStyle name="Titulo2" xfId="45"/>
    <cellStyle name="Vírgula" xfId="51" builtinId="3"/>
    <cellStyle name="Vírgula 2" xfId="46"/>
    <cellStyle name="Vírgula 2 2" xfId="47"/>
    <cellStyle name="Vírgula 3" xfId="48"/>
    <cellStyle name="Vírgula 3 2" xfId="49"/>
    <cellStyle name="Vírgula 4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18</xdr:row>
      <xdr:rowOff>152400</xdr:rowOff>
    </xdr:from>
    <xdr:to>
      <xdr:col>10</xdr:col>
      <xdr:colOff>571500</xdr:colOff>
      <xdr:row>22</xdr:row>
      <xdr:rowOff>104775</xdr:rowOff>
    </xdr:to>
    <xdr:sp macro="" textlink="">
      <xdr:nvSpPr>
        <xdr:cNvPr id="2" name="CaixaDeTexto 1"/>
        <xdr:cNvSpPr txBox="1"/>
      </xdr:nvSpPr>
      <xdr:spPr>
        <a:xfrm>
          <a:off x="7086600" y="4152900"/>
          <a:ext cx="1133475" cy="752475"/>
        </a:xfrm>
        <a:prstGeom prst="rect">
          <a:avLst/>
        </a:prstGeom>
        <a:solidFill>
          <a:srgbClr val="FFFF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900"/>
            <a:t> (Informativo</a:t>
          </a:r>
          <a:r>
            <a:rPr lang="pt-BR" sz="900" baseline="0"/>
            <a:t> nº 028/2015/GIGOVVR - CEF, em E-mail de 02/Dez/2015).</a:t>
          </a:r>
          <a:endParaRPr lang="pt-BR" sz="900"/>
        </a:p>
      </xdr:txBody>
    </xdr:sp>
    <xdr:clientData/>
  </xdr:twoCellAnchor>
  <xdr:twoCellAnchor>
    <xdr:from>
      <xdr:col>9</xdr:col>
      <xdr:colOff>47629</xdr:colOff>
      <xdr:row>22</xdr:row>
      <xdr:rowOff>38100</xdr:rowOff>
    </xdr:from>
    <xdr:to>
      <xdr:col>10</xdr:col>
      <xdr:colOff>123825</xdr:colOff>
      <xdr:row>23</xdr:row>
      <xdr:rowOff>104777</xdr:rowOff>
    </xdr:to>
    <xdr:cxnSp macro="">
      <xdr:nvCxnSpPr>
        <xdr:cNvPr id="3" name="Conector de seta reta 2"/>
        <xdr:cNvCxnSpPr/>
      </xdr:nvCxnSpPr>
      <xdr:spPr>
        <a:xfrm rot="10800000" flipV="1">
          <a:off x="7086604" y="4838700"/>
          <a:ext cx="685796" cy="26670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60</xdr:row>
      <xdr:rowOff>28575</xdr:rowOff>
    </xdr:from>
    <xdr:to>
      <xdr:col>6</xdr:col>
      <xdr:colOff>514349</xdr:colOff>
      <xdr:row>71</xdr:row>
      <xdr:rowOff>171450</xdr:rowOff>
    </xdr:to>
    <xdr:sp macro="" textlink="">
      <xdr:nvSpPr>
        <xdr:cNvPr id="4" name="Chave direita 3"/>
        <xdr:cNvSpPr/>
      </xdr:nvSpPr>
      <xdr:spPr>
        <a:xfrm>
          <a:off x="5286375" y="8829675"/>
          <a:ext cx="266699" cy="2343150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pt-BR"/>
        </a:p>
      </xdr:txBody>
    </xdr:sp>
    <xdr:clientData/>
  </xdr:twoCellAnchor>
  <xdr:twoCellAnchor>
    <xdr:from>
      <xdr:col>6</xdr:col>
      <xdr:colOff>714374</xdr:colOff>
      <xdr:row>62</xdr:row>
      <xdr:rowOff>142875</xdr:rowOff>
    </xdr:from>
    <xdr:to>
      <xdr:col>10</xdr:col>
      <xdr:colOff>0</xdr:colOff>
      <xdr:row>68</xdr:row>
      <xdr:rowOff>95250</xdr:rowOff>
    </xdr:to>
    <xdr:sp macro="" textlink="">
      <xdr:nvSpPr>
        <xdr:cNvPr id="5" name="CaixaDeTexto 4"/>
        <xdr:cNvSpPr txBox="1"/>
      </xdr:nvSpPr>
      <xdr:spPr>
        <a:xfrm>
          <a:off x="5753099" y="9344025"/>
          <a:ext cx="1895476" cy="11525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0" i="0" u="none"/>
            <a:t>(E-mail de 25/Nov/2014, da GIGOVVR - CEF).</a:t>
          </a:r>
        </a:p>
      </xdr:txBody>
    </xdr:sp>
    <xdr:clientData/>
  </xdr:twoCellAnchor>
  <xdr:twoCellAnchor>
    <xdr:from>
      <xdr:col>1</xdr:col>
      <xdr:colOff>247650</xdr:colOff>
      <xdr:row>1</xdr:row>
      <xdr:rowOff>95250</xdr:rowOff>
    </xdr:from>
    <xdr:to>
      <xdr:col>2</xdr:col>
      <xdr:colOff>390525</xdr:colOff>
      <xdr:row>5</xdr:row>
      <xdr:rowOff>257175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95275"/>
          <a:ext cx="7524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179784</xdr:colOff>
      <xdr:row>43</xdr:row>
      <xdr:rowOff>53578</xdr:rowOff>
    </xdr:from>
    <xdr:ext cx="2128839" cy="4399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ixaDeTexto 9"/>
            <xdr:cNvSpPr txBox="1"/>
          </xdr:nvSpPr>
          <xdr:spPr>
            <a:xfrm>
              <a:off x="798909" y="9185672"/>
              <a:ext cx="2128839" cy="4399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pt-BR" sz="1100" b="0" i="1">
                      <a:latin typeface="Cambria Math"/>
                    </a:rPr>
                    <m:t>𝐷𝐹</m:t>
                  </m:r>
                  <m:r>
                    <a:rPr lang="pt-BR" sz="1100" b="0" i="1">
                      <a:latin typeface="Cambria Math"/>
                    </a:rPr>
                    <m:t>=</m:t>
                  </m:r>
                  <m:sSup>
                    <m:sSupPr>
                      <m:ctrlPr>
                        <a:rPr lang="pt-BR" sz="1100" b="0" i="1">
                          <a:latin typeface="Cambria Math"/>
                        </a:rPr>
                      </m:ctrlPr>
                    </m:sSupPr>
                    <m:e>
                      <m:d>
                        <m:dPr>
                          <m:ctrlPr>
                            <a:rPr lang="pt-BR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pt-BR" sz="1100" b="0" i="1">
                              <a:latin typeface="Cambria Math"/>
                            </a:rPr>
                            <m:t>1+</m:t>
                          </m:r>
                          <m:f>
                            <m:fPr>
                              <m:ctrlPr>
                                <a:rPr lang="pt-B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pt-B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2,00</m:t>
                              </m:r>
                            </m:num>
                            <m:den>
                              <m:r>
                                <a:rPr lang="pt-BR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100</m:t>
                              </m:r>
                            </m:den>
                          </m:f>
                        </m:e>
                      </m:d>
                    </m:e>
                    <m:sup>
                      <m:f>
                        <m:fPr>
                          <m:ctrlPr>
                            <a:rPr lang="pt-BR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pt-BR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num>
                        <m:den>
                          <m:r>
                            <a:rPr lang="pt-BR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  <m:r>
                            <a:rPr lang="pt-BR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</m:sup>
                  </m:sSup>
                </m:oMath>
              </a14:m>
              <a:r>
                <a:rPr lang="pt-BR" sz="1100"/>
                <a:t> =1,001652</a:t>
              </a:r>
            </a:p>
          </xdr:txBody>
        </xdr:sp>
      </mc:Choice>
      <mc:Fallback xmlns="">
        <xdr:sp macro="" textlink="">
          <xdr:nvSpPr>
            <xdr:cNvPr id="10" name="CaixaDeTexto 9"/>
            <xdr:cNvSpPr txBox="1"/>
          </xdr:nvSpPr>
          <xdr:spPr>
            <a:xfrm>
              <a:off x="798909" y="9185672"/>
              <a:ext cx="2128839" cy="4399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b="0" i="0">
                  <a:latin typeface="Cambria Math"/>
                </a:rPr>
                <a:t>𝐷𝐹=</a:t>
              </a:r>
              <a:r>
                <a:rPr lang="pt-BR" sz="1100" b="0" i="0">
                  <a:latin typeface="Cambria Math" panose="02040503050406030204" pitchFamily="18" charset="0"/>
                </a:rPr>
                <a:t>(</a:t>
              </a:r>
              <a:r>
                <a:rPr lang="pt-BR" sz="1100" b="0" i="0">
                  <a:latin typeface="Cambria Math"/>
                </a:rPr>
                <a:t>1+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2,00/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100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)^(1/1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pt-BR" sz="1100"/>
                <a:t> =1,001652</a:t>
              </a: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2013/Projetos/Sede%20Coortran/Sede_Coortran_Quartel_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 Quantitativo"/>
      <sheetName val="Memoria Quantitativo (2)"/>
      <sheetName val="Orçam_completo"/>
      <sheetName val="Memoria Preço"/>
      <sheetName val="Orçamento (2)"/>
      <sheetName val="Orçamento (3)"/>
      <sheetName val="Orçamento (4)"/>
      <sheetName val="Orçamento (5)"/>
      <sheetName val="Orçamento (6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81"/>
  <sheetViews>
    <sheetView view="pageBreakPreview" topLeftCell="A31" zoomScale="85" zoomScaleNormal="100" zoomScaleSheetLayoutView="85" workbookViewId="0">
      <selection activeCell="F66" sqref="F66"/>
    </sheetView>
  </sheetViews>
  <sheetFormatPr defaultRowHeight="12.75" x14ac:dyDescent="0.2"/>
  <cols>
    <col min="1" max="1" width="9.28515625" style="43" customWidth="1"/>
    <col min="2" max="5" width="9.140625" style="43"/>
    <col min="6" max="6" width="29.7109375" style="43" customWidth="1"/>
    <col min="7" max="7" width="11" style="43" customWidth="1"/>
    <col min="8" max="8" width="9.140625" style="43"/>
    <col min="9" max="9" width="9.85546875" style="43" customWidth="1"/>
    <col min="10" max="10" width="9.140625" style="43"/>
    <col min="11" max="11" width="13.140625" style="43" bestFit="1" customWidth="1"/>
    <col min="12" max="12" width="11.5703125" style="43" customWidth="1"/>
    <col min="13" max="16384" width="9.140625" style="43"/>
  </cols>
  <sheetData>
    <row r="1" spans="1:12" ht="15.75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x14ac:dyDescent="0.25">
      <c r="A2" s="46"/>
      <c r="B2" s="47"/>
      <c r="C2" s="48"/>
      <c r="D2" s="87" t="s">
        <v>103</v>
      </c>
      <c r="E2" s="49"/>
      <c r="F2" s="49"/>
      <c r="G2" s="85"/>
      <c r="H2" s="162"/>
      <c r="I2" s="163"/>
      <c r="J2" s="46"/>
      <c r="K2" s="46"/>
      <c r="L2" s="46"/>
    </row>
    <row r="3" spans="1:12" ht="18.75" x14ac:dyDescent="0.3">
      <c r="A3" s="46"/>
      <c r="B3" s="50"/>
      <c r="C3" s="51"/>
      <c r="D3" s="86" t="s">
        <v>104</v>
      </c>
      <c r="E3" s="52"/>
      <c r="F3" s="52"/>
      <c r="G3" s="84"/>
      <c r="H3" s="164"/>
      <c r="I3" s="165"/>
      <c r="J3" s="46"/>
      <c r="K3" s="46"/>
      <c r="L3" s="46"/>
    </row>
    <row r="4" spans="1:12" ht="15.75" x14ac:dyDescent="0.25">
      <c r="A4" s="46"/>
      <c r="B4" s="50"/>
      <c r="C4" s="51"/>
      <c r="D4" s="52" t="s">
        <v>140</v>
      </c>
      <c r="E4" s="52"/>
      <c r="F4" s="52"/>
      <c r="G4" s="84"/>
      <c r="H4" s="164"/>
      <c r="I4" s="165"/>
      <c r="J4" s="46"/>
      <c r="K4" s="46"/>
      <c r="L4" s="46"/>
    </row>
    <row r="5" spans="1:12" ht="15.75" x14ac:dyDescent="0.25">
      <c r="A5" s="46"/>
      <c r="B5" s="50"/>
      <c r="C5" s="51"/>
      <c r="D5" s="166"/>
      <c r="E5" s="167"/>
      <c r="F5" s="167"/>
      <c r="G5" s="167"/>
      <c r="H5" s="167"/>
      <c r="I5" s="168"/>
      <c r="J5" s="53"/>
      <c r="K5" s="46"/>
      <c r="L5" s="46"/>
    </row>
    <row r="6" spans="1:12" ht="30.75" customHeight="1" x14ac:dyDescent="0.25">
      <c r="A6" s="46"/>
      <c r="B6" s="55"/>
      <c r="C6" s="56"/>
      <c r="D6" s="169" t="s">
        <v>139</v>
      </c>
      <c r="E6" s="170"/>
      <c r="F6" s="170"/>
      <c r="G6" s="170"/>
      <c r="H6" s="170"/>
      <c r="I6" s="171"/>
      <c r="J6" s="54"/>
      <c r="K6" s="46"/>
      <c r="L6" s="46"/>
    </row>
    <row r="7" spans="1:12" ht="15.75" x14ac:dyDescent="0.25">
      <c r="A7" s="46"/>
      <c r="B7" s="46"/>
      <c r="C7" s="46"/>
      <c r="D7" s="57"/>
      <c r="E7" s="58"/>
      <c r="F7" s="58"/>
      <c r="G7" s="58"/>
      <c r="H7" s="58"/>
      <c r="I7" s="58"/>
      <c r="J7" s="53"/>
      <c r="K7" s="46"/>
      <c r="L7" s="46"/>
    </row>
    <row r="8" spans="1:12" ht="15.75" x14ac:dyDescent="0.25">
      <c r="A8" s="46"/>
      <c r="B8" s="155" t="s">
        <v>174</v>
      </c>
      <c r="C8" s="156"/>
      <c r="D8" s="156"/>
      <c r="E8" s="156"/>
      <c r="F8" s="156"/>
      <c r="G8" s="156"/>
      <c r="H8" s="156"/>
      <c r="I8" s="157"/>
      <c r="J8" s="46"/>
      <c r="K8" s="46"/>
      <c r="L8" s="46"/>
    </row>
    <row r="9" spans="1:12" ht="15.75" x14ac:dyDescent="0.25">
      <c r="A9" s="46"/>
      <c r="B9" s="158"/>
      <c r="C9" s="159"/>
      <c r="D9" s="159"/>
      <c r="E9" s="159"/>
      <c r="F9" s="159"/>
      <c r="G9" s="159"/>
      <c r="H9" s="159"/>
      <c r="I9" s="160"/>
      <c r="J9" s="46"/>
      <c r="K9" s="46"/>
      <c r="L9" s="46"/>
    </row>
    <row r="10" spans="1:12" ht="15.75" x14ac:dyDescent="0.25">
      <c r="A10" s="46"/>
      <c r="B10" s="47"/>
      <c r="C10" s="48"/>
      <c r="D10" s="48"/>
      <c r="E10" s="48"/>
      <c r="F10" s="48"/>
      <c r="G10" s="48"/>
      <c r="H10" s="48"/>
      <c r="I10" s="59"/>
      <c r="J10" s="46"/>
      <c r="K10" s="46"/>
      <c r="L10" s="46"/>
    </row>
    <row r="11" spans="1:12" ht="15.75" x14ac:dyDescent="0.25">
      <c r="A11" s="46"/>
      <c r="B11" s="60" t="s">
        <v>105</v>
      </c>
      <c r="C11" s="51"/>
      <c r="D11" s="51"/>
      <c r="E11" s="51"/>
      <c r="F11" s="51"/>
      <c r="G11" s="51"/>
      <c r="H11" s="51"/>
      <c r="I11" s="61"/>
      <c r="J11" s="46"/>
      <c r="K11" s="62"/>
      <c r="L11" s="46"/>
    </row>
    <row r="12" spans="1:12" ht="15.75" x14ac:dyDescent="0.25">
      <c r="A12" s="46"/>
      <c r="B12" s="50"/>
      <c r="C12" s="51" t="s">
        <v>106</v>
      </c>
      <c r="D12" s="51"/>
      <c r="E12" s="51"/>
      <c r="F12" s="51"/>
      <c r="G12" s="51"/>
      <c r="H12" s="51">
        <v>1</v>
      </c>
      <c r="I12" s="63" t="s">
        <v>18</v>
      </c>
      <c r="J12" s="46" t="s">
        <v>107</v>
      </c>
      <c r="K12" s="46"/>
      <c r="L12" s="46"/>
    </row>
    <row r="13" spans="1:12" ht="15.75" x14ac:dyDescent="0.25">
      <c r="A13" s="46"/>
      <c r="B13" s="50"/>
      <c r="C13" s="51" t="s">
        <v>108</v>
      </c>
      <c r="D13" s="51"/>
      <c r="E13" s="51"/>
      <c r="F13" s="51"/>
      <c r="G13" s="51"/>
      <c r="H13" s="51">
        <v>0</v>
      </c>
      <c r="I13" s="63" t="s">
        <v>18</v>
      </c>
      <c r="J13" s="46" t="s">
        <v>107</v>
      </c>
      <c r="K13" s="46"/>
      <c r="L13" s="46"/>
    </row>
    <row r="14" spans="1:12" ht="15.75" x14ac:dyDescent="0.25">
      <c r="A14" s="46"/>
      <c r="B14" s="50"/>
      <c r="C14" s="51" t="s">
        <v>109</v>
      </c>
      <c r="D14" s="51"/>
      <c r="E14" s="51"/>
      <c r="F14" s="51"/>
      <c r="G14" s="51"/>
      <c r="H14" s="51">
        <v>0.5</v>
      </c>
      <c r="I14" s="63" t="s">
        <v>18</v>
      </c>
      <c r="J14" s="46" t="s">
        <v>107</v>
      </c>
      <c r="K14" s="46"/>
      <c r="L14" s="46"/>
    </row>
    <row r="15" spans="1:12" ht="15.75" x14ac:dyDescent="0.25">
      <c r="A15" s="46"/>
      <c r="B15" s="50"/>
      <c r="C15" s="51" t="s">
        <v>110</v>
      </c>
      <c r="D15" s="51"/>
      <c r="E15" s="51"/>
      <c r="F15" s="51"/>
      <c r="G15" s="51"/>
      <c r="H15" s="93">
        <v>0.16520000000000001</v>
      </c>
      <c r="I15" s="63" t="s">
        <v>18</v>
      </c>
      <c r="J15" s="46" t="s">
        <v>107</v>
      </c>
      <c r="K15" s="46"/>
      <c r="L15" s="46"/>
    </row>
    <row r="16" spans="1:12" ht="15.75" x14ac:dyDescent="0.25">
      <c r="A16" s="46"/>
      <c r="B16" s="50"/>
      <c r="C16" s="51"/>
      <c r="D16" s="51"/>
      <c r="E16" s="51"/>
      <c r="F16" s="51"/>
      <c r="G16" s="51"/>
      <c r="H16" s="51"/>
      <c r="I16" s="61"/>
      <c r="J16" s="46"/>
      <c r="K16" s="46"/>
      <c r="L16" s="46"/>
    </row>
    <row r="17" spans="1:14" ht="15.75" x14ac:dyDescent="0.25">
      <c r="A17" s="46"/>
      <c r="B17" s="60" t="s">
        <v>111</v>
      </c>
      <c r="C17" s="51"/>
      <c r="D17" s="51"/>
      <c r="E17" s="51"/>
      <c r="F17" s="51"/>
      <c r="G17" s="51"/>
      <c r="H17" s="51"/>
      <c r="I17" s="61"/>
      <c r="J17" s="46"/>
      <c r="K17" s="46"/>
      <c r="L17" s="46"/>
    </row>
    <row r="18" spans="1:14" ht="15.75" x14ac:dyDescent="0.25">
      <c r="A18" s="46"/>
      <c r="B18" s="50"/>
      <c r="C18" s="64" t="s">
        <v>112</v>
      </c>
      <c r="D18" s="51"/>
      <c r="E18" s="51"/>
      <c r="F18" s="51"/>
      <c r="G18" s="51"/>
      <c r="H18" s="51"/>
      <c r="I18" s="61"/>
      <c r="J18" s="46"/>
      <c r="K18" s="46"/>
      <c r="L18" s="46"/>
    </row>
    <row r="19" spans="1:14" ht="15.75" x14ac:dyDescent="0.25">
      <c r="A19" s="46"/>
      <c r="B19" s="50"/>
      <c r="C19" s="64"/>
      <c r="D19" s="51" t="s">
        <v>113</v>
      </c>
      <c r="E19" s="51"/>
      <c r="F19" s="51"/>
      <c r="G19" s="51"/>
      <c r="H19" s="51">
        <v>3</v>
      </c>
      <c r="I19" s="61" t="s">
        <v>18</v>
      </c>
      <c r="J19" s="46"/>
      <c r="K19" s="46"/>
      <c r="L19" s="46"/>
      <c r="N19" s="65"/>
    </row>
    <row r="20" spans="1:14" ht="15.75" x14ac:dyDescent="0.25">
      <c r="A20" s="46"/>
      <c r="B20" s="50"/>
      <c r="C20" s="64" t="s">
        <v>114</v>
      </c>
      <c r="D20" s="51"/>
      <c r="E20" s="51"/>
      <c r="F20" s="51"/>
      <c r="G20" s="51"/>
      <c r="H20" s="51"/>
      <c r="I20" s="61"/>
      <c r="J20" s="46"/>
      <c r="K20" s="46"/>
      <c r="L20" s="46"/>
    </row>
    <row r="21" spans="1:14" ht="15.75" x14ac:dyDescent="0.25">
      <c r="A21" s="46"/>
      <c r="B21" s="50"/>
      <c r="C21" s="64"/>
      <c r="D21" s="51" t="s">
        <v>115</v>
      </c>
      <c r="E21" s="51"/>
      <c r="F21" s="51"/>
      <c r="G21" s="51"/>
      <c r="H21" s="51">
        <v>0.65</v>
      </c>
      <c r="I21" s="61" t="s">
        <v>18</v>
      </c>
      <c r="J21" s="46"/>
      <c r="K21" s="46"/>
      <c r="L21" s="46"/>
    </row>
    <row r="22" spans="1:14" ht="15.75" x14ac:dyDescent="0.25">
      <c r="A22" s="46"/>
      <c r="B22" s="50"/>
      <c r="C22" s="64"/>
      <c r="D22" s="51" t="s">
        <v>116</v>
      </c>
      <c r="E22" s="51"/>
      <c r="F22" s="51"/>
      <c r="G22" s="51"/>
      <c r="H22" s="51">
        <v>3</v>
      </c>
      <c r="I22" s="61" t="s">
        <v>18</v>
      </c>
      <c r="J22" s="46"/>
      <c r="K22" s="46"/>
      <c r="L22" s="46"/>
    </row>
    <row r="23" spans="1:14" ht="15.75" x14ac:dyDescent="0.25">
      <c r="A23" s="46"/>
      <c r="B23" s="66"/>
      <c r="C23" s="94" t="s">
        <v>117</v>
      </c>
      <c r="D23" s="95"/>
      <c r="E23" s="95"/>
      <c r="F23" s="95"/>
      <c r="G23" s="95"/>
      <c r="H23" s="95"/>
      <c r="I23" s="96"/>
      <c r="J23" s="67"/>
      <c r="K23" s="67"/>
      <c r="L23" s="67"/>
    </row>
    <row r="24" spans="1:14" ht="15.75" x14ac:dyDescent="0.25">
      <c r="A24" s="46"/>
      <c r="B24" s="66"/>
      <c r="C24" s="94" t="s">
        <v>118</v>
      </c>
      <c r="D24" s="95"/>
      <c r="E24" s="95"/>
      <c r="F24" s="95"/>
      <c r="G24" s="95"/>
      <c r="H24" s="95">
        <v>4.5</v>
      </c>
      <c r="I24" s="61" t="s">
        <v>18</v>
      </c>
      <c r="J24" s="67"/>
      <c r="K24" s="67"/>
      <c r="L24" s="67"/>
    </row>
    <row r="25" spans="1:14" ht="15.75" x14ac:dyDescent="0.25">
      <c r="A25" s="46"/>
      <c r="B25" s="50"/>
      <c r="C25" s="64"/>
      <c r="D25" s="51"/>
      <c r="E25" s="51"/>
      <c r="F25" s="51" t="s">
        <v>119</v>
      </c>
      <c r="G25" s="51"/>
      <c r="H25" s="51">
        <f>SUM(H19:H24)</f>
        <v>11.15</v>
      </c>
      <c r="I25" s="61" t="s">
        <v>18</v>
      </c>
      <c r="J25" s="46"/>
      <c r="K25" s="46"/>
      <c r="L25" s="46"/>
    </row>
    <row r="26" spans="1:14" ht="15.75" x14ac:dyDescent="0.25">
      <c r="A26" s="46"/>
      <c r="B26" s="68" t="s">
        <v>120</v>
      </c>
      <c r="C26" s="51"/>
      <c r="D26" s="51"/>
      <c r="E26" s="51"/>
      <c r="F26" s="51"/>
      <c r="G26" s="51"/>
      <c r="H26" s="51"/>
      <c r="I26" s="61"/>
      <c r="J26" s="46"/>
      <c r="K26" s="46"/>
      <c r="L26" s="46"/>
    </row>
    <row r="27" spans="1:14" ht="15.75" x14ac:dyDescent="0.25">
      <c r="A27" s="46"/>
      <c r="B27" s="50"/>
      <c r="C27" s="51" t="s">
        <v>121</v>
      </c>
      <c r="D27" s="51"/>
      <c r="E27" s="51"/>
      <c r="F27" s="51"/>
      <c r="G27" s="51"/>
      <c r="H27" s="51">
        <v>3.5</v>
      </c>
      <c r="I27" s="61" t="s">
        <v>18</v>
      </c>
      <c r="J27" s="46" t="s">
        <v>107</v>
      </c>
      <c r="K27" s="46"/>
      <c r="L27" s="46"/>
    </row>
    <row r="28" spans="1:14" ht="15.75" x14ac:dyDescent="0.25">
      <c r="A28" s="46"/>
      <c r="B28" s="50"/>
      <c r="C28" s="51"/>
      <c r="D28" s="51"/>
      <c r="E28" s="51"/>
      <c r="F28" s="51"/>
      <c r="G28" s="51"/>
      <c r="H28" s="51"/>
      <c r="I28" s="61"/>
      <c r="J28" s="46"/>
      <c r="K28" s="46"/>
      <c r="L28" s="46"/>
    </row>
    <row r="29" spans="1:14" ht="15.75" x14ac:dyDescent="0.25">
      <c r="A29" s="46"/>
      <c r="B29" s="69" t="s">
        <v>23</v>
      </c>
      <c r="C29" s="70" t="s">
        <v>122</v>
      </c>
      <c r="D29" s="70"/>
      <c r="E29" s="70"/>
      <c r="F29" s="70"/>
      <c r="G29" s="70"/>
      <c r="H29" s="71">
        <f>L34</f>
        <v>18.431116184580731</v>
      </c>
      <c r="I29" s="72" t="s">
        <v>18</v>
      </c>
      <c r="J29" s="46"/>
      <c r="K29" s="46"/>
      <c r="L29" s="46"/>
    </row>
    <row r="30" spans="1:14" ht="15.75" x14ac:dyDescent="0.25">
      <c r="A30" s="46"/>
      <c r="B30" s="55"/>
      <c r="C30" s="56"/>
      <c r="D30" s="56"/>
      <c r="E30" s="56"/>
      <c r="F30" s="56"/>
      <c r="G30" s="56"/>
      <c r="H30" s="56"/>
      <c r="I30" s="73"/>
      <c r="J30" s="46"/>
      <c r="K30" s="46"/>
      <c r="L30" s="46"/>
    </row>
    <row r="31" spans="1:14" ht="15.75" x14ac:dyDescent="0.25">
      <c r="A31" s="46"/>
      <c r="B31" s="74"/>
      <c r="C31" s="74"/>
      <c r="D31" s="74"/>
      <c r="E31" s="74"/>
      <c r="F31" s="74"/>
      <c r="G31" s="74"/>
      <c r="H31" s="74"/>
      <c r="I31" s="74"/>
      <c r="J31" s="46"/>
      <c r="K31" s="46"/>
      <c r="L31" s="46"/>
    </row>
    <row r="32" spans="1:14" ht="15.75" x14ac:dyDescent="0.25">
      <c r="A32" s="46"/>
      <c r="B32" s="88" t="s">
        <v>141</v>
      </c>
      <c r="C32" s="48"/>
      <c r="D32" s="48"/>
      <c r="E32" s="48"/>
      <c r="F32" s="75"/>
      <c r="G32" s="48"/>
      <c r="H32" s="75"/>
      <c r="I32" s="59"/>
      <c r="J32" s="46"/>
      <c r="K32" s="46"/>
      <c r="L32" s="46"/>
    </row>
    <row r="33" spans="1:12" ht="15.75" x14ac:dyDescent="0.25">
      <c r="A33" s="46"/>
      <c r="B33" s="76" t="s">
        <v>123</v>
      </c>
      <c r="C33" s="77" t="s">
        <v>124</v>
      </c>
      <c r="D33" s="78"/>
      <c r="E33" s="78"/>
      <c r="F33" s="78"/>
      <c r="G33" s="77" t="s">
        <v>125</v>
      </c>
      <c r="H33" s="51"/>
      <c r="I33" s="61"/>
      <c r="J33" s="46"/>
      <c r="K33" s="46"/>
      <c r="L33" s="46"/>
    </row>
    <row r="34" spans="1:12" ht="15.75" x14ac:dyDescent="0.25">
      <c r="A34" s="46"/>
      <c r="B34" s="50"/>
      <c r="C34" s="48" t="s">
        <v>126</v>
      </c>
      <c r="D34" s="48"/>
      <c r="E34" s="48"/>
      <c r="F34" s="48"/>
      <c r="G34" s="51"/>
      <c r="H34" s="51"/>
      <c r="I34" s="61"/>
      <c r="J34" s="46"/>
      <c r="K34" s="80" t="s">
        <v>127</v>
      </c>
      <c r="L34" s="81">
        <f>(((((1+(H12/100)+(H13/100)+(H14/100))*(1+(H15/100))*(1+(H27/100)))/(1-(H25/100)))-1)*100)</f>
        <v>18.431116184580731</v>
      </c>
    </row>
    <row r="35" spans="1:12" ht="15.75" x14ac:dyDescent="0.25">
      <c r="A35" s="46"/>
      <c r="B35" s="79"/>
      <c r="C35" s="51"/>
      <c r="D35" s="51"/>
      <c r="E35" s="51"/>
      <c r="F35" s="51"/>
      <c r="G35" s="51"/>
      <c r="H35" s="51"/>
      <c r="I35" s="61"/>
      <c r="J35" s="46"/>
      <c r="K35" s="46"/>
      <c r="L35" s="46"/>
    </row>
    <row r="36" spans="1:12" ht="15.75" x14ac:dyDescent="0.25">
      <c r="A36" s="46"/>
      <c r="B36" s="88" t="s">
        <v>142</v>
      </c>
      <c r="C36" s="48"/>
      <c r="D36" s="48"/>
      <c r="E36" s="48"/>
      <c r="F36" s="48"/>
      <c r="G36" s="48"/>
      <c r="H36" s="48"/>
      <c r="I36" s="59"/>
      <c r="J36" s="46"/>
      <c r="K36" s="46"/>
      <c r="L36" s="46"/>
    </row>
    <row r="37" spans="1:12" ht="15.75" x14ac:dyDescent="0.25">
      <c r="A37" s="46"/>
      <c r="B37" s="90" t="s">
        <v>146</v>
      </c>
      <c r="C37" s="51"/>
      <c r="D37" s="51"/>
      <c r="E37" s="51"/>
      <c r="F37" s="89"/>
      <c r="G37" s="89"/>
      <c r="H37" s="51"/>
      <c r="I37" s="61"/>
      <c r="J37" s="46"/>
      <c r="K37" s="46"/>
      <c r="L37" s="46"/>
    </row>
    <row r="38" spans="1:12" ht="15.75" x14ac:dyDescent="0.25">
      <c r="A38" s="46"/>
      <c r="B38" s="90" t="s">
        <v>143</v>
      </c>
      <c r="C38" s="51"/>
      <c r="D38" s="51"/>
      <c r="E38" s="51"/>
      <c r="F38" s="89"/>
      <c r="G38" s="89"/>
      <c r="H38" s="51"/>
      <c r="I38" s="61"/>
      <c r="J38" s="46"/>
      <c r="L38" s="46"/>
    </row>
    <row r="39" spans="1:12" ht="15.75" x14ac:dyDescent="0.25">
      <c r="A39" s="46"/>
      <c r="B39" s="90" t="s">
        <v>144</v>
      </c>
      <c r="C39" s="51"/>
      <c r="D39" s="51"/>
      <c r="E39" s="51"/>
      <c r="F39" s="89"/>
      <c r="G39" s="89"/>
      <c r="H39" s="51"/>
      <c r="I39" s="61"/>
      <c r="J39" s="46"/>
      <c r="L39" s="46"/>
    </row>
    <row r="40" spans="1:12" ht="15.75" x14ac:dyDescent="0.25">
      <c r="A40" s="46"/>
      <c r="B40" s="90" t="s">
        <v>145</v>
      </c>
      <c r="C40" s="51"/>
      <c r="D40" s="51"/>
      <c r="E40" s="51"/>
      <c r="F40" s="51"/>
      <c r="G40" s="51"/>
      <c r="H40" s="51"/>
      <c r="I40" s="61"/>
      <c r="J40" s="46"/>
      <c r="K40" s="62">
        <f>POWER(1 + 2%, 1/12) - 1</f>
        <v>1.6515813019202241E-3</v>
      </c>
      <c r="L40" s="46"/>
    </row>
    <row r="41" spans="1:12" ht="15.75" x14ac:dyDescent="0.25">
      <c r="A41" s="46"/>
      <c r="B41" s="90"/>
      <c r="C41"/>
      <c r="D41" s="51"/>
      <c r="E41" s="51"/>
      <c r="F41" s="51"/>
      <c r="G41" s="51"/>
      <c r="H41" s="51"/>
      <c r="I41" s="61"/>
      <c r="J41" s="46"/>
      <c r="K41" s="91"/>
      <c r="L41" s="46"/>
    </row>
    <row r="42" spans="1:12" ht="15.75" x14ac:dyDescent="0.25">
      <c r="A42" s="46"/>
      <c r="B42" s="90" t="s">
        <v>148</v>
      </c>
      <c r="C42" s="51"/>
      <c r="D42" s="51"/>
      <c r="E42" s="51"/>
      <c r="F42" s="51"/>
      <c r="G42" s="51"/>
      <c r="H42" s="51"/>
      <c r="I42" s="61"/>
      <c r="J42" s="46"/>
      <c r="K42" s="46"/>
      <c r="L42" s="46"/>
    </row>
    <row r="43" spans="1:12" ht="15.75" x14ac:dyDescent="0.25">
      <c r="A43" s="46"/>
      <c r="B43" s="90" t="s">
        <v>149</v>
      </c>
      <c r="C43" s="51"/>
      <c r="D43" s="51"/>
      <c r="E43" s="51"/>
      <c r="F43" s="51"/>
      <c r="G43" s="51"/>
      <c r="H43" s="51"/>
      <c r="I43" s="61"/>
      <c r="J43" s="46"/>
      <c r="K43" s="92">
        <f>(1+6.75/100)^(20/252)</f>
        <v>1.0051975452296591</v>
      </c>
      <c r="L43" s="46"/>
    </row>
    <row r="44" spans="1:12" ht="15.75" x14ac:dyDescent="0.25">
      <c r="A44" s="46"/>
      <c r="B44" s="90"/>
      <c r="C44" s="51"/>
      <c r="D44" s="51"/>
      <c r="E44" s="51"/>
      <c r="F44" s="51"/>
      <c r="G44" s="51"/>
      <c r="H44" s="51"/>
      <c r="I44" s="61"/>
      <c r="J44" s="46"/>
      <c r="K44" s="46"/>
      <c r="L44" s="46"/>
    </row>
    <row r="45" spans="1:12" ht="15.75" x14ac:dyDescent="0.25">
      <c r="A45" s="46"/>
      <c r="B45" s="90"/>
      <c r="C45" s="51"/>
      <c r="D45" s="51"/>
      <c r="E45" s="51"/>
      <c r="F45" s="51"/>
      <c r="G45" s="51"/>
      <c r="H45" s="51"/>
      <c r="I45" s="61"/>
      <c r="J45" s="46"/>
      <c r="K45" s="46"/>
      <c r="L45" s="46"/>
    </row>
    <row r="46" spans="1:12" ht="15.75" x14ac:dyDescent="0.25">
      <c r="A46" s="46"/>
      <c r="B46" s="90"/>
      <c r="C46" s="51"/>
      <c r="D46" s="51"/>
      <c r="E46" s="51"/>
      <c r="F46" s="51"/>
      <c r="G46" s="51"/>
      <c r="H46" s="51"/>
      <c r="I46" s="61"/>
      <c r="J46" s="46"/>
      <c r="K46" s="46"/>
      <c r="L46" s="46"/>
    </row>
    <row r="47" spans="1:12" ht="15.75" x14ac:dyDescent="0.25">
      <c r="A47" s="46"/>
      <c r="B47" s="155" t="s">
        <v>187</v>
      </c>
      <c r="C47" s="156"/>
      <c r="D47" s="156"/>
      <c r="E47" s="156"/>
      <c r="F47" s="156"/>
      <c r="G47" s="156"/>
      <c r="H47" s="156"/>
      <c r="I47" s="157"/>
      <c r="J47" s="46"/>
      <c r="K47" s="46"/>
      <c r="L47" s="46"/>
    </row>
    <row r="48" spans="1:12" ht="15.75" x14ac:dyDescent="0.25">
      <c r="A48" s="46"/>
      <c r="B48" s="158"/>
      <c r="C48" s="159"/>
      <c r="D48" s="159"/>
      <c r="E48" s="159"/>
      <c r="F48" s="159"/>
      <c r="G48" s="159"/>
      <c r="H48" s="159"/>
      <c r="I48" s="160"/>
      <c r="J48" s="46"/>
      <c r="K48" s="46"/>
      <c r="L48" s="46"/>
    </row>
    <row r="49" spans="1:12" ht="15.75" x14ac:dyDescent="0.25">
      <c r="A49" s="46"/>
      <c r="B49" s="90"/>
      <c r="C49" s="51"/>
      <c r="D49" s="51"/>
      <c r="E49" s="51"/>
      <c r="F49" s="51"/>
      <c r="G49" s="51"/>
      <c r="H49" s="51"/>
      <c r="I49" s="61"/>
      <c r="J49" s="46"/>
      <c r="K49" s="46"/>
      <c r="L49" s="46"/>
    </row>
    <row r="50" spans="1:12" ht="15.75" x14ac:dyDescent="0.25">
      <c r="A50" s="46"/>
      <c r="B50" s="90"/>
      <c r="C50" t="s">
        <v>175</v>
      </c>
      <c r="D50"/>
      <c r="F50" s="51"/>
      <c r="G50" s="51"/>
      <c r="H50" s="51">
        <v>1.5</v>
      </c>
      <c r="I50" s="61" t="s">
        <v>18</v>
      </c>
      <c r="J50" s="46"/>
      <c r="K50" s="46"/>
      <c r="L50" s="46"/>
    </row>
    <row r="51" spans="1:12" ht="15.75" x14ac:dyDescent="0.25">
      <c r="A51" s="46"/>
      <c r="B51" s="90"/>
      <c r="C51" t="s">
        <v>176</v>
      </c>
      <c r="D51"/>
      <c r="F51" s="51"/>
      <c r="G51" s="51"/>
      <c r="H51" s="51">
        <v>0</v>
      </c>
      <c r="I51" s="61" t="s">
        <v>18</v>
      </c>
      <c r="J51" s="46"/>
      <c r="K51" s="46"/>
      <c r="L51" s="46"/>
    </row>
    <row r="52" spans="1:12" ht="15.75" x14ac:dyDescent="0.25">
      <c r="A52" s="46"/>
      <c r="B52" s="90"/>
      <c r="C52" t="s">
        <v>177</v>
      </c>
      <c r="D52"/>
      <c r="F52" s="51"/>
      <c r="G52" s="51"/>
      <c r="H52" s="51">
        <v>0</v>
      </c>
      <c r="I52" s="61" t="s">
        <v>18</v>
      </c>
      <c r="J52" s="46"/>
      <c r="K52" s="46"/>
      <c r="L52" s="46"/>
    </row>
    <row r="53" spans="1:12" ht="15.75" x14ac:dyDescent="0.25">
      <c r="A53" s="46"/>
      <c r="B53" s="90"/>
      <c r="C53" t="s">
        <v>178</v>
      </c>
      <c r="D53"/>
      <c r="F53" s="51"/>
      <c r="G53" s="51"/>
      <c r="H53" s="93">
        <v>0.16520000000000001</v>
      </c>
      <c r="I53" s="61" t="s">
        <v>18</v>
      </c>
      <c r="J53" s="46"/>
      <c r="K53" s="46"/>
      <c r="L53" s="46"/>
    </row>
    <row r="54" spans="1:12" ht="15.75" x14ac:dyDescent="0.25">
      <c r="A54" s="46"/>
      <c r="B54" s="90"/>
      <c r="C54" s="99" t="s">
        <v>179</v>
      </c>
      <c r="D54" s="99"/>
      <c r="F54" s="51"/>
      <c r="G54" s="51"/>
      <c r="H54" s="51">
        <v>3.5</v>
      </c>
      <c r="I54" s="61" t="s">
        <v>18</v>
      </c>
      <c r="J54" s="46"/>
      <c r="K54" s="46"/>
      <c r="L54" s="46"/>
    </row>
    <row r="55" spans="1:12" ht="15.75" x14ac:dyDescent="0.25">
      <c r="A55" s="46"/>
      <c r="B55" s="69" t="s">
        <v>23</v>
      </c>
      <c r="C55" s="70" t="s">
        <v>122</v>
      </c>
      <c r="D55"/>
      <c r="F55" s="51"/>
      <c r="G55" s="51"/>
      <c r="H55" s="51">
        <f>SUM(H50:H54)</f>
        <v>5.1652000000000005</v>
      </c>
      <c r="I55" s="61" t="s">
        <v>18</v>
      </c>
      <c r="J55" s="46"/>
      <c r="K55" s="46"/>
      <c r="L55" s="46"/>
    </row>
    <row r="56" spans="1:12" ht="15.75" x14ac:dyDescent="0.25">
      <c r="A56" s="46"/>
      <c r="B56" s="152"/>
      <c r="C56" s="56"/>
      <c r="D56" s="56"/>
      <c r="E56" s="56"/>
      <c r="F56" s="56"/>
      <c r="G56" s="56"/>
      <c r="H56" s="56"/>
      <c r="I56" s="73"/>
      <c r="J56" s="46"/>
      <c r="K56" s="46"/>
      <c r="L56" s="46"/>
    </row>
    <row r="57" spans="1:12" ht="29.25" customHeight="1" x14ac:dyDescent="0.25">
      <c r="A57" s="46"/>
      <c r="B57" s="90"/>
      <c r="C57" s="172" t="s">
        <v>225</v>
      </c>
      <c r="D57" s="172"/>
      <c r="E57" s="172"/>
      <c r="F57" s="172"/>
      <c r="G57" s="172"/>
      <c r="H57" s="172"/>
      <c r="I57" s="61"/>
      <c r="J57" s="46"/>
      <c r="K57" s="46"/>
      <c r="L57" s="46"/>
    </row>
    <row r="58" spans="1:12" ht="15.75" x14ac:dyDescent="0.25">
      <c r="A58" s="46"/>
      <c r="B58" s="55"/>
      <c r="C58" s="56"/>
      <c r="D58" s="56"/>
      <c r="E58" s="56"/>
      <c r="F58" s="56"/>
      <c r="G58" s="56"/>
      <c r="H58" s="56"/>
      <c r="I58" s="73"/>
      <c r="J58" s="46"/>
      <c r="K58" s="46"/>
      <c r="L58" s="46"/>
    </row>
    <row r="59" spans="1:12" ht="15.75" x14ac:dyDescent="0.25">
      <c r="A59" s="46"/>
      <c r="B59" s="51"/>
      <c r="C59" s="51"/>
      <c r="D59" s="51"/>
      <c r="E59" s="51"/>
      <c r="F59" s="51"/>
      <c r="G59" s="51"/>
      <c r="H59" s="51"/>
      <c r="I59" s="51"/>
      <c r="J59" s="46"/>
      <c r="K59" s="46"/>
      <c r="L59" s="46"/>
    </row>
    <row r="60" spans="1:12" ht="15.7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.75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.75" x14ac:dyDescent="0.25">
      <c r="A62" s="46"/>
      <c r="B62" s="82" t="s">
        <v>128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.75" x14ac:dyDescent="0.25">
      <c r="A63" s="46"/>
      <c r="B63" s="83" t="s">
        <v>129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.75" x14ac:dyDescent="0.25">
      <c r="A64" s="46"/>
      <c r="B64" s="82" t="s">
        <v>130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.75" x14ac:dyDescent="0.25">
      <c r="A65" s="46"/>
      <c r="B65" s="82" t="s">
        <v>131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.75" x14ac:dyDescent="0.25">
      <c r="A66" s="46"/>
      <c r="B66" s="82" t="s">
        <v>132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.75" x14ac:dyDescent="0.25">
      <c r="A67" s="46"/>
      <c r="B67" s="82" t="s">
        <v>133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.75" x14ac:dyDescent="0.25">
      <c r="A68" s="46"/>
      <c r="B68" s="82" t="s">
        <v>134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.75" x14ac:dyDescent="0.25">
      <c r="A69" s="46"/>
      <c r="B69" s="82" t="s">
        <v>135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.75" x14ac:dyDescent="0.25">
      <c r="A70" s="46"/>
      <c r="B70" s="82" t="s">
        <v>136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.75" x14ac:dyDescent="0.25">
      <c r="A71" s="46"/>
      <c r="B71" s="82" t="s">
        <v>137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.75" x14ac:dyDescent="0.2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.75" x14ac:dyDescent="0.2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.75" x14ac:dyDescent="0.2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42.75" customHeight="1" x14ac:dyDescent="0.25">
      <c r="A75" s="46"/>
      <c r="B75" s="161" t="s">
        <v>138</v>
      </c>
      <c r="C75" s="161"/>
      <c r="D75" s="161"/>
      <c r="E75" s="161"/>
      <c r="F75" s="161"/>
      <c r="G75" s="161"/>
      <c r="H75" s="161"/>
      <c r="I75" s="161"/>
      <c r="J75" s="161"/>
      <c r="K75" s="46"/>
      <c r="L75" s="46"/>
    </row>
    <row r="76" spans="1:12" ht="15.75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.75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.75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.75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.75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.75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</sheetData>
  <mergeCells count="9">
    <mergeCell ref="B8:I9"/>
    <mergeCell ref="B75:J75"/>
    <mergeCell ref="H2:I2"/>
    <mergeCell ref="H3:I3"/>
    <mergeCell ref="H4:I4"/>
    <mergeCell ref="D5:I5"/>
    <mergeCell ref="D6:I6"/>
    <mergeCell ref="B47:I48"/>
    <mergeCell ref="C57:H57"/>
  </mergeCells>
  <pageMargins left="0.51181102362204722" right="0.51181102362204722" top="0.78740157480314965" bottom="0.78740157480314965" header="0.31496062992125984" footer="0.31496062992125984"/>
  <pageSetup paperSize="9" scale="75" orientation="portrait" horizontalDpi="4294967293" r:id="rId1"/>
  <headerFooter>
    <oddFooter>&amp;L&amp;P/&amp;N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H120"/>
  <sheetViews>
    <sheetView view="pageBreakPreview" topLeftCell="A33" zoomScale="75" zoomScaleNormal="100" zoomScaleSheetLayoutView="75" workbookViewId="0">
      <selection activeCell="E43" sqref="E43"/>
    </sheetView>
  </sheetViews>
  <sheetFormatPr defaultColWidth="11.42578125" defaultRowHeight="12.75" x14ac:dyDescent="0.2"/>
  <cols>
    <col min="1" max="1" width="5.28515625" style="3" customWidth="1"/>
    <col min="2" max="2" width="13.5703125" style="3" customWidth="1"/>
    <col min="3" max="3" width="53.140625" style="11" customWidth="1"/>
    <col min="4" max="4" width="6.28515625" style="3" customWidth="1"/>
    <col min="5" max="5" width="10.5703125" style="3" customWidth="1"/>
    <col min="6" max="6" width="13" style="3" customWidth="1"/>
    <col min="7" max="7" width="12" style="3" customWidth="1"/>
    <col min="8" max="8" width="9.28515625" style="3" customWidth="1"/>
    <col min="9" max="9" width="6.140625" style="3" customWidth="1"/>
    <col min="10" max="10" width="11.42578125" style="3" customWidth="1"/>
    <col min="11" max="11" width="9.7109375" style="3" customWidth="1"/>
    <col min="12" max="12" width="3.42578125" style="3" customWidth="1"/>
    <col min="13" max="14" width="8.7109375" style="3" customWidth="1"/>
    <col min="15" max="15" width="3.85546875" style="3" customWidth="1"/>
    <col min="16" max="16384" width="11.42578125" style="3"/>
  </cols>
  <sheetData>
    <row r="1" spans="1:8" ht="23.25" x14ac:dyDescent="0.35">
      <c r="A1" s="176" t="s">
        <v>9</v>
      </c>
      <c r="B1" s="176"/>
      <c r="C1" s="176"/>
      <c r="D1" s="176"/>
      <c r="E1" s="176"/>
      <c r="F1" s="176"/>
      <c r="G1" s="176"/>
    </row>
    <row r="2" spans="1:8" ht="20.25" x14ac:dyDescent="0.3">
      <c r="A2" s="177" t="s">
        <v>10</v>
      </c>
      <c r="B2" s="177"/>
      <c r="C2" s="177"/>
      <c r="D2" s="177"/>
      <c r="E2" s="177"/>
      <c r="F2" s="177"/>
      <c r="G2" s="177"/>
    </row>
    <row r="3" spans="1:8" ht="18" x14ac:dyDescent="0.25">
      <c r="A3" s="180" t="s">
        <v>11</v>
      </c>
      <c r="B3" s="180"/>
      <c r="C3" s="180"/>
      <c r="D3" s="180"/>
      <c r="E3" s="180"/>
      <c r="F3" s="180"/>
      <c r="G3" s="180"/>
    </row>
    <row r="4" spans="1:8" x14ac:dyDescent="0.2">
      <c r="A4" s="17"/>
      <c r="B4" s="16"/>
      <c r="C4" s="16"/>
      <c r="D4" s="1"/>
      <c r="E4" s="1"/>
      <c r="F4" s="2"/>
      <c r="G4" s="2"/>
    </row>
    <row r="5" spans="1:8" ht="15" x14ac:dyDescent="0.25">
      <c r="A5" s="178" t="s">
        <v>60</v>
      </c>
      <c r="B5" s="178"/>
      <c r="C5" s="178"/>
      <c r="D5" s="178"/>
      <c r="E5" s="178"/>
      <c r="F5" s="178"/>
      <c r="G5" s="178"/>
    </row>
    <row r="6" spans="1:8" x14ac:dyDescent="0.2">
      <c r="A6" s="17"/>
      <c r="B6" s="16"/>
      <c r="C6" s="16"/>
      <c r="D6" s="1"/>
      <c r="E6" s="1"/>
      <c r="F6" s="2"/>
      <c r="G6" s="2"/>
    </row>
    <row r="7" spans="1:8" ht="25.5" customHeight="1" x14ac:dyDescent="0.2">
      <c r="A7" s="179" t="s">
        <v>35</v>
      </c>
      <c r="B7" s="179"/>
      <c r="C7" s="179"/>
      <c r="D7" s="179"/>
      <c r="E7" s="179"/>
      <c r="F7" s="179"/>
      <c r="G7" s="179"/>
    </row>
    <row r="8" spans="1:8" x14ac:dyDescent="0.2">
      <c r="A8" s="18"/>
      <c r="B8" s="4"/>
      <c r="C8" s="19"/>
      <c r="D8" s="5"/>
    </row>
    <row r="9" spans="1:8" ht="15.75" x14ac:dyDescent="0.25">
      <c r="A9" s="6" t="s">
        <v>7</v>
      </c>
      <c r="B9" s="7"/>
      <c r="C9" s="8"/>
      <c r="D9" s="173" t="s">
        <v>224</v>
      </c>
      <c r="E9" s="174"/>
      <c r="F9" s="174"/>
      <c r="G9" s="175"/>
    </row>
    <row r="10" spans="1:8" ht="14.25" customHeight="1" x14ac:dyDescent="0.2">
      <c r="A10" s="9" t="s">
        <v>0</v>
      </c>
      <c r="B10" s="9" t="s">
        <v>1</v>
      </c>
      <c r="C10" s="10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11">
        <v>1</v>
      </c>
    </row>
    <row r="11" spans="1:8" x14ac:dyDescent="0.2">
      <c r="A11" s="14"/>
      <c r="B11" s="14"/>
      <c r="C11" s="28"/>
      <c r="D11" s="12"/>
      <c r="E11" s="13"/>
      <c r="F11" s="13"/>
      <c r="G11" s="24"/>
    </row>
    <row r="12" spans="1:8" x14ac:dyDescent="0.2">
      <c r="A12" s="14"/>
      <c r="B12" s="14"/>
      <c r="C12" s="38" t="s">
        <v>52</v>
      </c>
      <c r="D12" s="12"/>
      <c r="E12" s="13"/>
      <c r="F12" s="13"/>
      <c r="G12" s="24"/>
    </row>
    <row r="13" spans="1:8" x14ac:dyDescent="0.2">
      <c r="A13" s="14"/>
      <c r="B13" s="14"/>
      <c r="C13" s="28"/>
      <c r="D13" s="12"/>
      <c r="E13" s="13"/>
      <c r="F13" s="13"/>
      <c r="G13" s="24"/>
    </row>
    <row r="14" spans="1:8" x14ac:dyDescent="0.2">
      <c r="A14" s="25" t="s">
        <v>12</v>
      </c>
      <c r="B14" s="14"/>
      <c r="C14" s="26" t="s">
        <v>36</v>
      </c>
      <c r="D14" s="12"/>
      <c r="E14" s="13"/>
      <c r="F14" s="13"/>
      <c r="G14" s="24"/>
    </row>
    <row r="15" spans="1:8" ht="36.75" customHeight="1" x14ac:dyDescent="0.2">
      <c r="A15" s="25" t="s">
        <v>13</v>
      </c>
      <c r="B15" s="14" t="s">
        <v>71</v>
      </c>
      <c r="C15" s="26" t="s">
        <v>34</v>
      </c>
      <c r="D15" s="29" t="s">
        <v>8</v>
      </c>
      <c r="E15" s="13"/>
      <c r="F15" s="13"/>
      <c r="G15" s="24"/>
    </row>
    <row r="16" spans="1:8" ht="39.75" customHeight="1" x14ac:dyDescent="0.2">
      <c r="A16" s="14" t="s">
        <v>42</v>
      </c>
      <c r="B16" s="14" t="s">
        <v>73</v>
      </c>
      <c r="C16" s="15" t="s">
        <v>150</v>
      </c>
      <c r="D16" s="12" t="s">
        <v>8</v>
      </c>
      <c r="E16" s="13">
        <v>1</v>
      </c>
      <c r="F16" s="30">
        <f>TRUNC(98.75775516,2)</f>
        <v>98.75</v>
      </c>
      <c r="G16" s="13">
        <f>TRUNC(E16*F16,2)</f>
        <v>98.75</v>
      </c>
    </row>
    <row r="17" spans="1:7" x14ac:dyDescent="0.2">
      <c r="A17" s="14"/>
      <c r="B17" s="14"/>
      <c r="C17" s="15"/>
      <c r="D17" s="12"/>
      <c r="E17" s="13" t="s">
        <v>30</v>
      </c>
      <c r="F17" s="13"/>
      <c r="G17" s="34">
        <v>0.25</v>
      </c>
    </row>
    <row r="18" spans="1:7" x14ac:dyDescent="0.2">
      <c r="A18" s="14"/>
      <c r="B18" s="14"/>
      <c r="C18" s="15"/>
      <c r="D18" s="12"/>
      <c r="E18" s="13" t="s">
        <v>31</v>
      </c>
      <c r="F18" s="13"/>
      <c r="G18" s="24">
        <f>TRUNC(G16*G17,2)</f>
        <v>24.68</v>
      </c>
    </row>
    <row r="19" spans="1:7" ht="36" x14ac:dyDescent="0.2">
      <c r="A19" s="14" t="s">
        <v>43</v>
      </c>
      <c r="B19" s="14" t="s">
        <v>74</v>
      </c>
      <c r="C19" s="15" t="s">
        <v>151</v>
      </c>
      <c r="D19" s="12" t="s">
        <v>8</v>
      </c>
      <c r="E19" s="13">
        <v>1</v>
      </c>
      <c r="F19" s="30">
        <f>TRUNC(43.581679289824,2)</f>
        <v>43.58</v>
      </c>
      <c r="G19" s="13">
        <f>TRUNC(E19*F19,2)</f>
        <v>43.58</v>
      </c>
    </row>
    <row r="20" spans="1:7" x14ac:dyDescent="0.2">
      <c r="A20" s="14"/>
      <c r="B20" s="14"/>
      <c r="C20" s="15"/>
      <c r="D20" s="12"/>
      <c r="E20" s="13" t="s">
        <v>30</v>
      </c>
      <c r="F20" s="13"/>
      <c r="G20" s="34">
        <v>0.25</v>
      </c>
    </row>
    <row r="21" spans="1:7" x14ac:dyDescent="0.2">
      <c r="A21" s="14"/>
      <c r="B21" s="14"/>
      <c r="C21" s="15"/>
      <c r="D21" s="12"/>
      <c r="E21" s="13" t="s">
        <v>31</v>
      </c>
      <c r="F21" s="13"/>
      <c r="G21" s="24">
        <f>TRUNC(G19*G20,2)</f>
        <v>10.89</v>
      </c>
    </row>
    <row r="22" spans="1:7" ht="36" x14ac:dyDescent="0.2">
      <c r="A22" s="14" t="s">
        <v>44</v>
      </c>
      <c r="B22" s="14" t="s">
        <v>75</v>
      </c>
      <c r="C22" s="15" t="s">
        <v>152</v>
      </c>
      <c r="D22" s="12" t="s">
        <v>8</v>
      </c>
      <c r="E22" s="13">
        <v>1</v>
      </c>
      <c r="F22" s="30">
        <f>TRUNC(36.41714872448,2)</f>
        <v>36.409999999999997</v>
      </c>
      <c r="G22" s="13">
        <f>TRUNC(E22*F22,2)</f>
        <v>36.409999999999997</v>
      </c>
    </row>
    <row r="23" spans="1:7" x14ac:dyDescent="0.2">
      <c r="A23" s="25"/>
      <c r="B23" s="14"/>
      <c r="C23" s="15"/>
      <c r="D23" s="12"/>
      <c r="E23" s="13" t="s">
        <v>30</v>
      </c>
      <c r="F23" s="13"/>
      <c r="G23" s="34">
        <v>0.5</v>
      </c>
    </row>
    <row r="24" spans="1:7" x14ac:dyDescent="0.2">
      <c r="A24" s="25"/>
      <c r="B24" s="14"/>
      <c r="C24" s="15"/>
      <c r="D24" s="12"/>
      <c r="E24" s="13" t="s">
        <v>31</v>
      </c>
      <c r="F24" s="13"/>
      <c r="G24" s="24">
        <f>TRUNC(G22*G23,2)</f>
        <v>18.2</v>
      </c>
    </row>
    <row r="25" spans="1:7" x14ac:dyDescent="0.2">
      <c r="A25" s="25"/>
      <c r="B25" s="14"/>
      <c r="C25" s="15"/>
      <c r="D25" s="12"/>
      <c r="E25" s="13"/>
      <c r="F25" s="13"/>
      <c r="G25" s="24"/>
    </row>
    <row r="26" spans="1:7" x14ac:dyDescent="0.2">
      <c r="A26" s="25"/>
      <c r="B26" s="14"/>
      <c r="C26" s="15"/>
      <c r="D26" s="12"/>
      <c r="E26" s="24" t="s">
        <v>32</v>
      </c>
      <c r="F26" s="24"/>
      <c r="G26" s="24">
        <f>TRUNC(G18+G21+G24,2)</f>
        <v>53.77</v>
      </c>
    </row>
    <row r="27" spans="1:7" ht="53.25" customHeight="1" x14ac:dyDescent="0.2">
      <c r="A27" s="25" t="s">
        <v>24</v>
      </c>
      <c r="B27" s="14" t="s">
        <v>70</v>
      </c>
      <c r="C27" s="26" t="s">
        <v>58</v>
      </c>
      <c r="D27" s="12" t="s">
        <v>8</v>
      </c>
      <c r="E27" s="13"/>
      <c r="F27" s="13"/>
      <c r="G27" s="13"/>
    </row>
    <row r="28" spans="1:7" x14ac:dyDescent="0.2">
      <c r="A28" s="25"/>
      <c r="B28" s="40" t="s">
        <v>68</v>
      </c>
      <c r="C28" s="41" t="s">
        <v>153</v>
      </c>
      <c r="D28" s="12"/>
      <c r="E28" s="13"/>
      <c r="F28" s="13"/>
      <c r="G28" s="13"/>
    </row>
    <row r="29" spans="1:7" ht="24" x14ac:dyDescent="0.2">
      <c r="A29" s="25"/>
      <c r="B29" s="14" t="s">
        <v>76</v>
      </c>
      <c r="C29" s="15" t="s">
        <v>69</v>
      </c>
      <c r="D29" s="12" t="s">
        <v>61</v>
      </c>
      <c r="E29" s="13"/>
      <c r="F29" s="13"/>
      <c r="G29" s="13"/>
    </row>
    <row r="30" spans="1:7" ht="24" x14ac:dyDescent="0.2">
      <c r="A30" s="25"/>
      <c r="B30" s="14" t="s">
        <v>76</v>
      </c>
      <c r="C30" s="15" t="s">
        <v>82</v>
      </c>
      <c r="D30" s="12" t="s">
        <v>8</v>
      </c>
      <c r="E30" s="13">
        <v>1</v>
      </c>
      <c r="F30" s="13">
        <v>106.03</v>
      </c>
      <c r="G30" s="13"/>
    </row>
    <row r="31" spans="1:7" x14ac:dyDescent="0.2">
      <c r="A31" s="25"/>
      <c r="B31" s="14" t="s">
        <v>67</v>
      </c>
      <c r="C31" s="15" t="s">
        <v>66</v>
      </c>
      <c r="D31" s="12" t="s">
        <v>15</v>
      </c>
      <c r="E31" s="35">
        <v>2.5000000000000001E-3</v>
      </c>
      <c r="F31" s="13">
        <v>2635.64</v>
      </c>
      <c r="G31" s="13"/>
    </row>
    <row r="32" spans="1:7" ht="24" x14ac:dyDescent="0.2">
      <c r="A32" s="25"/>
      <c r="B32" s="14" t="s">
        <v>20</v>
      </c>
      <c r="C32" s="15" t="s">
        <v>65</v>
      </c>
      <c r="D32" s="12" t="s">
        <v>16</v>
      </c>
      <c r="E32" s="13">
        <v>5.2999999999999999E-2</v>
      </c>
      <c r="F32" s="13">
        <v>9.5500000000000007</v>
      </c>
      <c r="G32" s="13"/>
    </row>
    <row r="33" spans="1:7" ht="24" x14ac:dyDescent="0.2">
      <c r="A33" s="25"/>
      <c r="B33" s="14" t="s">
        <v>19</v>
      </c>
      <c r="C33" s="15" t="s">
        <v>83</v>
      </c>
      <c r="D33" s="12" t="s">
        <v>14</v>
      </c>
      <c r="E33" s="13">
        <v>0.13500000000000001</v>
      </c>
      <c r="F33" s="13">
        <v>9.7200000000000006</v>
      </c>
      <c r="G33" s="13"/>
    </row>
    <row r="34" spans="1:7" x14ac:dyDescent="0.2">
      <c r="A34" s="25"/>
      <c r="B34" s="14" t="s">
        <v>29</v>
      </c>
      <c r="C34" s="15" t="s">
        <v>64</v>
      </c>
      <c r="D34" s="12" t="s">
        <v>14</v>
      </c>
      <c r="E34" s="13">
        <v>4</v>
      </c>
      <c r="F34" s="13">
        <v>3.4940000000000002</v>
      </c>
      <c r="G34" s="13"/>
    </row>
    <row r="35" spans="1:7" x14ac:dyDescent="0.2">
      <c r="A35" s="25"/>
      <c r="B35" s="14" t="s">
        <v>27</v>
      </c>
      <c r="C35" s="15" t="s">
        <v>28</v>
      </c>
      <c r="D35" s="12" t="s">
        <v>14</v>
      </c>
      <c r="E35" s="13">
        <v>8</v>
      </c>
      <c r="F35" s="13">
        <v>4.8529999999999998</v>
      </c>
      <c r="G35" s="13"/>
    </row>
    <row r="36" spans="1:7" ht="36" x14ac:dyDescent="0.2">
      <c r="A36" s="25"/>
      <c r="B36" s="100" t="s">
        <v>195</v>
      </c>
      <c r="C36" s="15" t="s">
        <v>63</v>
      </c>
      <c r="D36" s="12" t="s">
        <v>15</v>
      </c>
      <c r="E36" s="35">
        <v>1.5139999999999999E-4</v>
      </c>
      <c r="F36" s="13">
        <v>330000</v>
      </c>
      <c r="G36" s="13"/>
    </row>
    <row r="37" spans="1:7" ht="24" x14ac:dyDescent="0.2">
      <c r="A37" s="25"/>
      <c r="B37" s="100" t="s">
        <v>196</v>
      </c>
      <c r="C37" s="15" t="s">
        <v>92</v>
      </c>
      <c r="D37" s="12" t="s">
        <v>15</v>
      </c>
      <c r="E37" s="35">
        <f>0.0025/2</f>
        <v>1.25E-3</v>
      </c>
      <c r="F37" s="13">
        <f>119*4</f>
        <v>476</v>
      </c>
      <c r="G37" s="13">
        <f>TRUNC(E37*F37,2)</f>
        <v>0.59</v>
      </c>
    </row>
    <row r="38" spans="1:7" ht="24" x14ac:dyDescent="0.2">
      <c r="A38" s="25"/>
      <c r="B38" s="14" t="s">
        <v>20</v>
      </c>
      <c r="C38" s="15" t="s">
        <v>65</v>
      </c>
      <c r="D38" s="12" t="s">
        <v>16</v>
      </c>
      <c r="E38" s="13">
        <f>0.053/2</f>
        <v>2.6499999999999999E-2</v>
      </c>
      <c r="F38" s="13">
        <v>9.5500000000000007</v>
      </c>
      <c r="G38" s="13">
        <f t="shared" ref="G38:G39" si="0">TRUNC(E38*F38,2)</f>
        <v>0.25</v>
      </c>
    </row>
    <row r="39" spans="1:7" x14ac:dyDescent="0.2">
      <c r="A39" s="25"/>
      <c r="B39" s="14" t="s">
        <v>29</v>
      </c>
      <c r="C39" s="15" t="s">
        <v>64</v>
      </c>
      <c r="D39" s="12" t="s">
        <v>14</v>
      </c>
      <c r="E39" s="13">
        <v>1</v>
      </c>
      <c r="F39" s="13">
        <v>3.4940000000000002</v>
      </c>
      <c r="G39" s="13">
        <f t="shared" si="0"/>
        <v>3.49</v>
      </c>
    </row>
    <row r="40" spans="1:7" x14ac:dyDescent="0.2">
      <c r="A40" s="25"/>
      <c r="B40" s="14"/>
      <c r="C40" s="15"/>
      <c r="D40" s="13" t="s">
        <v>39</v>
      </c>
      <c r="E40" s="13"/>
      <c r="F40" s="13"/>
      <c r="G40" s="13">
        <f>TRUNC(SUM(G37:G39),2)</f>
        <v>4.33</v>
      </c>
    </row>
    <row r="41" spans="1:7" x14ac:dyDescent="0.2">
      <c r="A41" s="25"/>
      <c r="B41" s="14"/>
      <c r="C41" s="15"/>
      <c r="D41" s="13" t="s">
        <v>91</v>
      </c>
      <c r="E41" s="13"/>
      <c r="F41" s="13"/>
      <c r="G41" s="13">
        <f>TRUNC(G40*0.5,2)</f>
        <v>2.16</v>
      </c>
    </row>
    <row r="42" spans="1:7" ht="24" x14ac:dyDescent="0.2">
      <c r="A42" s="25"/>
      <c r="B42" s="14" t="s">
        <v>87</v>
      </c>
      <c r="C42" s="15" t="s">
        <v>88</v>
      </c>
      <c r="D42" s="12" t="s">
        <v>8</v>
      </c>
      <c r="E42" s="13">
        <v>1</v>
      </c>
      <c r="F42" s="13">
        <f>TRUNC(21.1,2)</f>
        <v>21.1</v>
      </c>
      <c r="G42" s="13">
        <f>TRUNC(E42*F42,2)</f>
        <v>21.1</v>
      </c>
    </row>
    <row r="43" spans="1:7" x14ac:dyDescent="0.2">
      <c r="A43" s="25"/>
      <c r="B43" s="14"/>
      <c r="C43" s="26"/>
      <c r="D43" s="24" t="s">
        <v>32</v>
      </c>
      <c r="E43" s="24"/>
      <c r="F43" s="13"/>
      <c r="G43" s="24">
        <f>TRUNC(SUM(G41:G42),2)</f>
        <v>23.26</v>
      </c>
    </row>
    <row r="44" spans="1:7" x14ac:dyDescent="0.2">
      <c r="A44" s="25"/>
      <c r="B44" s="14"/>
      <c r="C44" s="15"/>
      <c r="D44" s="12"/>
      <c r="E44" s="13"/>
      <c r="F44" s="13"/>
      <c r="G44" s="24"/>
    </row>
    <row r="45" spans="1:7" x14ac:dyDescent="0.2">
      <c r="A45" s="25" t="s">
        <v>37</v>
      </c>
      <c r="B45" s="14"/>
      <c r="C45" s="42" t="s">
        <v>17</v>
      </c>
      <c r="D45" s="12"/>
      <c r="E45" s="13"/>
      <c r="F45" s="13"/>
      <c r="G45" s="13"/>
    </row>
    <row r="46" spans="1:7" ht="25.5" customHeight="1" x14ac:dyDescent="0.2">
      <c r="A46" s="14" t="s">
        <v>40</v>
      </c>
      <c r="B46" s="14" t="s">
        <v>80</v>
      </c>
      <c r="C46" s="26" t="s">
        <v>100</v>
      </c>
      <c r="D46" s="12" t="s">
        <v>61</v>
      </c>
      <c r="E46" s="13"/>
      <c r="F46" s="13"/>
      <c r="G46" s="13"/>
    </row>
    <row r="47" spans="1:7" ht="25.5" customHeight="1" x14ac:dyDescent="0.2">
      <c r="A47" s="14"/>
      <c r="B47" s="14" t="s">
        <v>80</v>
      </c>
      <c r="C47" s="15" t="s">
        <v>101</v>
      </c>
      <c r="D47" s="12" t="s">
        <v>8</v>
      </c>
      <c r="E47" s="13">
        <v>1</v>
      </c>
      <c r="F47" s="13">
        <f>TRUNC(13.6,2)</f>
        <v>13.6</v>
      </c>
      <c r="G47" s="13">
        <f t="shared" ref="G47:G48" si="1">TRUNC(E47*F47,2)</f>
        <v>13.6</v>
      </c>
    </row>
    <row r="48" spans="1:7" x14ac:dyDescent="0.2">
      <c r="A48" s="14"/>
      <c r="B48" s="14"/>
      <c r="C48" s="15" t="s">
        <v>78</v>
      </c>
      <c r="D48" s="12" t="s">
        <v>18</v>
      </c>
      <c r="E48" s="34">
        <v>0.2</v>
      </c>
      <c r="F48" s="13">
        <f>G47</f>
        <v>13.6</v>
      </c>
      <c r="G48" s="13">
        <f t="shared" si="1"/>
        <v>2.72</v>
      </c>
    </row>
    <row r="49" spans="1:7" x14ac:dyDescent="0.2">
      <c r="A49" s="14"/>
      <c r="B49" s="14"/>
      <c r="C49" s="15"/>
      <c r="D49" s="24" t="s">
        <v>32</v>
      </c>
      <c r="E49" s="13"/>
      <c r="F49" s="13"/>
      <c r="G49" s="24">
        <f>TRUNC(SUM(G46:G48),2)</f>
        <v>16.32</v>
      </c>
    </row>
    <row r="50" spans="1:7" x14ac:dyDescent="0.2">
      <c r="A50" s="14"/>
      <c r="B50" s="14"/>
      <c r="C50" s="15"/>
      <c r="D50" s="12"/>
      <c r="E50" s="13"/>
      <c r="F50" s="13"/>
      <c r="G50" s="24"/>
    </row>
    <row r="51" spans="1:7" ht="36" customHeight="1" x14ac:dyDescent="0.2">
      <c r="A51" s="14" t="s">
        <v>41</v>
      </c>
      <c r="B51" s="14" t="s">
        <v>98</v>
      </c>
      <c r="C51" s="26" t="s">
        <v>99</v>
      </c>
      <c r="D51" s="12" t="s">
        <v>61</v>
      </c>
      <c r="E51" s="13"/>
      <c r="F51" s="13"/>
      <c r="G51" s="13"/>
    </row>
    <row r="52" spans="1:7" ht="24" x14ac:dyDescent="0.2">
      <c r="A52" s="14"/>
      <c r="B52" s="14" t="s">
        <v>79</v>
      </c>
      <c r="C52" s="15" t="s">
        <v>97</v>
      </c>
      <c r="D52" s="12" t="s">
        <v>8</v>
      </c>
      <c r="E52" s="13">
        <v>1</v>
      </c>
      <c r="F52" s="13">
        <f>TRUNC(25.98,2)</f>
        <v>25.98</v>
      </c>
      <c r="G52" s="13">
        <f t="shared" ref="G52:G53" si="2">TRUNC(E52*F52,2)</f>
        <v>25.98</v>
      </c>
    </row>
    <row r="53" spans="1:7" x14ac:dyDescent="0.2">
      <c r="A53" s="14"/>
      <c r="B53" s="14"/>
      <c r="C53" s="15" t="s">
        <v>78</v>
      </c>
      <c r="D53" s="12" t="s">
        <v>18</v>
      </c>
      <c r="E53" s="34">
        <v>0.2</v>
      </c>
      <c r="F53" s="13">
        <f>G52</f>
        <v>25.98</v>
      </c>
      <c r="G53" s="13">
        <f t="shared" si="2"/>
        <v>5.19</v>
      </c>
    </row>
    <row r="54" spans="1:7" x14ac:dyDescent="0.2">
      <c r="A54" s="14"/>
      <c r="B54" s="14"/>
      <c r="C54" s="15"/>
      <c r="D54" s="24" t="s">
        <v>32</v>
      </c>
      <c r="E54" s="13"/>
      <c r="F54" s="13"/>
      <c r="G54" s="24">
        <f>TRUNC(SUM(G51:G53),2)</f>
        <v>31.17</v>
      </c>
    </row>
    <row r="55" spans="1:7" x14ac:dyDescent="0.2">
      <c r="A55" s="25"/>
      <c r="B55" s="14"/>
      <c r="C55" s="28"/>
      <c r="D55" s="12"/>
      <c r="E55" s="13"/>
      <c r="F55" s="13"/>
      <c r="G55" s="24"/>
    </row>
    <row r="58" spans="1:7" x14ac:dyDescent="0.2">
      <c r="B58" s="3" t="s">
        <v>76</v>
      </c>
      <c r="C58" s="11" t="s">
        <v>82</v>
      </c>
      <c r="D58" s="3" t="s">
        <v>8</v>
      </c>
      <c r="E58" s="3">
        <v>1</v>
      </c>
      <c r="F58" s="3">
        <f>TRUNC(106.0383,2)</f>
        <v>106.03</v>
      </c>
      <c r="G58" s="31">
        <f t="shared" ref="G58:G64" si="3">TRUNC(E58*F58,2)</f>
        <v>106.03</v>
      </c>
    </row>
    <row r="59" spans="1:7" x14ac:dyDescent="0.2">
      <c r="B59" s="3" t="s">
        <v>67</v>
      </c>
      <c r="C59" s="11" t="s">
        <v>66</v>
      </c>
      <c r="D59" s="3" t="s">
        <v>15</v>
      </c>
      <c r="E59" s="3">
        <v>2.5000000000000001E-3</v>
      </c>
      <c r="F59" s="3">
        <f>TRUNC(2361.32,2)</f>
        <v>2361.3200000000002</v>
      </c>
      <c r="G59" s="31">
        <f t="shared" si="3"/>
        <v>5.9</v>
      </c>
    </row>
    <row r="60" spans="1:7" x14ac:dyDescent="0.2">
      <c r="B60" s="3" t="s">
        <v>20</v>
      </c>
      <c r="C60" s="11" t="s">
        <v>65</v>
      </c>
      <c r="D60" s="3" t="s">
        <v>16</v>
      </c>
      <c r="E60" s="3">
        <v>5.2999999999999999E-2</v>
      </c>
      <c r="F60" s="3">
        <f>TRUNC(5.6,2)</f>
        <v>5.6</v>
      </c>
      <c r="G60" s="31">
        <f t="shared" si="3"/>
        <v>0.28999999999999998</v>
      </c>
    </row>
    <row r="61" spans="1:7" x14ac:dyDescent="0.2">
      <c r="B61" s="3" t="s">
        <v>19</v>
      </c>
      <c r="C61" s="11" t="s">
        <v>83</v>
      </c>
      <c r="D61" s="3" t="s">
        <v>14</v>
      </c>
      <c r="E61" s="3">
        <v>0.13500000000000001</v>
      </c>
      <c r="F61" s="3">
        <f>TRUNC(9.72,2)</f>
        <v>9.7200000000000006</v>
      </c>
      <c r="G61" s="31">
        <f t="shared" si="3"/>
        <v>1.31</v>
      </c>
    </row>
    <row r="62" spans="1:7" x14ac:dyDescent="0.2">
      <c r="B62" s="3" t="s">
        <v>29</v>
      </c>
      <c r="C62" s="11" t="s">
        <v>64</v>
      </c>
      <c r="D62" s="3" t="s">
        <v>14</v>
      </c>
      <c r="E62" s="3">
        <v>4</v>
      </c>
      <c r="F62" s="3">
        <f>TRUNC(3.199,2)</f>
        <v>3.19</v>
      </c>
      <c r="G62" s="31">
        <f t="shared" si="3"/>
        <v>12.76</v>
      </c>
    </row>
    <row r="63" spans="1:7" x14ac:dyDescent="0.2">
      <c r="B63" s="3" t="s">
        <v>27</v>
      </c>
      <c r="C63" s="11" t="s">
        <v>28</v>
      </c>
      <c r="D63" s="3" t="s">
        <v>14</v>
      </c>
      <c r="E63" s="3">
        <v>8</v>
      </c>
      <c r="F63" s="3">
        <f>TRUNC(4.471,2)</f>
        <v>4.47</v>
      </c>
      <c r="G63" s="31">
        <f t="shared" si="3"/>
        <v>35.76</v>
      </c>
    </row>
    <row r="64" spans="1:7" x14ac:dyDescent="0.2">
      <c r="B64" s="3" t="s">
        <v>26</v>
      </c>
      <c r="C64" s="11" t="s">
        <v>63</v>
      </c>
      <c r="D64" s="3" t="s">
        <v>15</v>
      </c>
      <c r="E64" s="3">
        <v>1.5139999999999999E-4</v>
      </c>
      <c r="F64" s="3">
        <f>TRUNC(330000,2)</f>
        <v>330000</v>
      </c>
      <c r="G64" s="31">
        <f t="shared" si="3"/>
        <v>49.96</v>
      </c>
    </row>
    <row r="65" spans="5:7" x14ac:dyDescent="0.2">
      <c r="E65" s="3" t="s">
        <v>84</v>
      </c>
      <c r="G65" s="31">
        <f>TRUNC(SUM(G59:G64),2)</f>
        <v>105.98</v>
      </c>
    </row>
    <row r="74" spans="5:7" x14ac:dyDescent="0.2">
      <c r="G74" s="32"/>
    </row>
    <row r="75" spans="5:7" x14ac:dyDescent="0.2">
      <c r="G75" s="32"/>
    </row>
    <row r="76" spans="5:7" x14ac:dyDescent="0.2">
      <c r="G76" s="32"/>
    </row>
    <row r="77" spans="5:7" x14ac:dyDescent="0.2">
      <c r="G77" s="32"/>
    </row>
    <row r="78" spans="5:7" x14ac:dyDescent="0.2">
      <c r="G78" s="32"/>
    </row>
    <row r="94" spans="6:6" x14ac:dyDescent="0.2">
      <c r="F94" s="31"/>
    </row>
    <row r="95" spans="6:6" x14ac:dyDescent="0.2">
      <c r="F95" s="31"/>
    </row>
    <row r="96" spans="6:6" x14ac:dyDescent="0.2">
      <c r="F96" s="31"/>
    </row>
    <row r="97" spans="6:7" x14ac:dyDescent="0.2">
      <c r="F97" s="31"/>
    </row>
    <row r="98" spans="6:7" x14ac:dyDescent="0.2">
      <c r="F98" s="31"/>
    </row>
    <row r="99" spans="6:7" x14ac:dyDescent="0.2">
      <c r="F99" s="31"/>
    </row>
    <row r="100" spans="6:7" x14ac:dyDescent="0.2">
      <c r="F100" s="31"/>
    </row>
    <row r="101" spans="6:7" x14ac:dyDescent="0.2">
      <c r="F101" s="31"/>
    </row>
    <row r="102" spans="6:7" x14ac:dyDescent="0.2">
      <c r="F102" s="31"/>
    </row>
    <row r="103" spans="6:7" x14ac:dyDescent="0.2">
      <c r="F103" s="31"/>
    </row>
    <row r="104" spans="6:7" x14ac:dyDescent="0.2">
      <c r="F104" s="31"/>
      <c r="G104" s="31"/>
    </row>
    <row r="105" spans="6:7" x14ac:dyDescent="0.2">
      <c r="F105" s="31"/>
    </row>
    <row r="106" spans="6:7" x14ac:dyDescent="0.2">
      <c r="F106" s="31"/>
      <c r="G106" s="31"/>
    </row>
    <row r="107" spans="6:7" x14ac:dyDescent="0.2">
      <c r="F107" s="31"/>
    </row>
    <row r="108" spans="6:7" x14ac:dyDescent="0.2">
      <c r="F108" s="31"/>
    </row>
    <row r="109" spans="6:7" x14ac:dyDescent="0.2">
      <c r="F109" s="31"/>
    </row>
    <row r="110" spans="6:7" x14ac:dyDescent="0.2">
      <c r="F110" s="31"/>
    </row>
    <row r="111" spans="6:7" x14ac:dyDescent="0.2">
      <c r="F111" s="31"/>
    </row>
    <row r="112" spans="6:7" x14ac:dyDescent="0.2">
      <c r="F112" s="31"/>
    </row>
    <row r="113" spans="6:6" x14ac:dyDescent="0.2">
      <c r="F113" s="31"/>
    </row>
    <row r="114" spans="6:6" x14ac:dyDescent="0.2">
      <c r="F114" s="31"/>
    </row>
    <row r="115" spans="6:6" x14ac:dyDescent="0.2">
      <c r="F115" s="31"/>
    </row>
    <row r="116" spans="6:6" x14ac:dyDescent="0.2">
      <c r="F116" s="31"/>
    </row>
    <row r="117" spans="6:6" x14ac:dyDescent="0.2">
      <c r="F117" s="31"/>
    </row>
    <row r="118" spans="6:6" x14ac:dyDescent="0.2">
      <c r="F118" s="31"/>
    </row>
    <row r="119" spans="6:6" x14ac:dyDescent="0.2">
      <c r="F119" s="31"/>
    </row>
    <row r="120" spans="6:6" x14ac:dyDescent="0.2">
      <c r="F120" s="31"/>
    </row>
  </sheetData>
  <mergeCells count="6">
    <mergeCell ref="D9:G9"/>
    <mergeCell ref="A1:G1"/>
    <mergeCell ref="A2:G2"/>
    <mergeCell ref="A5:G5"/>
    <mergeCell ref="A7:G7"/>
    <mergeCell ref="A3:G3"/>
  </mergeCells>
  <phoneticPr fontId="2" type="noConversion"/>
  <pageMargins left="0.43307086614173229" right="0.23622047244094491" top="0.39370078740157483" bottom="0.55118110236220474" header="0" footer="0.31496062992125984"/>
  <pageSetup paperSize="9" scale="85" orientation="portrait" blackAndWhite="1" horizontalDpi="4294967294" verticalDpi="72" r:id="rId1"/>
  <headerFooter alignWithMargins="0">
    <oddFooter>Página &amp;P de &amp;N</oddFooter>
  </headerFooter>
  <rowBreaks count="1" manualBreakCount="1"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J65"/>
  <sheetViews>
    <sheetView view="pageBreakPreview" topLeftCell="A35" zoomScale="75" zoomScaleNormal="100" workbookViewId="0">
      <selection activeCell="F60" sqref="F60"/>
    </sheetView>
  </sheetViews>
  <sheetFormatPr defaultColWidth="11.42578125" defaultRowHeight="12.75" x14ac:dyDescent="0.2"/>
  <cols>
    <col min="1" max="1" width="5.28515625" style="3" customWidth="1"/>
    <col min="2" max="2" width="13.5703125" style="3" customWidth="1"/>
    <col min="3" max="3" width="53.5703125" style="11" customWidth="1"/>
    <col min="4" max="4" width="6.28515625" style="3" customWidth="1"/>
    <col min="5" max="5" width="11.28515625" style="3" customWidth="1"/>
    <col min="6" max="6" width="12.28515625" style="3" customWidth="1"/>
    <col min="7" max="7" width="11.85546875" style="3" customWidth="1"/>
    <col min="8" max="8" width="9.28515625" style="3" customWidth="1"/>
    <col min="9" max="9" width="6.140625" style="3" customWidth="1"/>
    <col min="10" max="10" width="11.42578125" style="3" customWidth="1"/>
    <col min="11" max="11" width="9.7109375" style="3" customWidth="1"/>
    <col min="12" max="12" width="3.42578125" style="3" customWidth="1"/>
    <col min="13" max="14" width="8.7109375" style="3" customWidth="1"/>
    <col min="15" max="15" width="3.85546875" style="3" customWidth="1"/>
    <col min="16" max="16384" width="11.42578125" style="3"/>
  </cols>
  <sheetData>
    <row r="1" spans="1:8" ht="23.25" x14ac:dyDescent="0.35">
      <c r="A1" s="176" t="s">
        <v>9</v>
      </c>
      <c r="B1" s="176"/>
      <c r="C1" s="176"/>
      <c r="D1" s="176"/>
      <c r="E1" s="176"/>
      <c r="F1" s="176"/>
      <c r="G1" s="176"/>
    </row>
    <row r="2" spans="1:8" ht="20.25" x14ac:dyDescent="0.3">
      <c r="A2" s="177" t="s">
        <v>10</v>
      </c>
      <c r="B2" s="177"/>
      <c r="C2" s="177"/>
      <c r="D2" s="177"/>
      <c r="E2" s="177"/>
      <c r="F2" s="177"/>
      <c r="G2" s="177"/>
    </row>
    <row r="3" spans="1:8" ht="18" x14ac:dyDescent="0.25">
      <c r="A3" s="180" t="s">
        <v>11</v>
      </c>
      <c r="B3" s="180"/>
      <c r="C3" s="180"/>
      <c r="D3" s="180"/>
      <c r="E3" s="180"/>
      <c r="F3" s="180"/>
      <c r="G3" s="180"/>
    </row>
    <row r="4" spans="1:8" x14ac:dyDescent="0.2">
      <c r="A4" s="17"/>
      <c r="B4" s="16"/>
      <c r="C4" s="16"/>
      <c r="D4" s="1"/>
      <c r="E4" s="1"/>
      <c r="F4" s="2"/>
      <c r="G4" s="2"/>
    </row>
    <row r="5" spans="1:8" ht="15" x14ac:dyDescent="0.25">
      <c r="A5" s="178" t="s">
        <v>60</v>
      </c>
      <c r="B5" s="178"/>
      <c r="C5" s="178"/>
      <c r="D5" s="178"/>
      <c r="E5" s="178"/>
      <c r="F5" s="178"/>
      <c r="G5" s="178"/>
    </row>
    <row r="6" spans="1:8" x14ac:dyDescent="0.2">
      <c r="A6" s="17"/>
      <c r="B6" s="16"/>
      <c r="C6" s="16"/>
      <c r="D6" s="1"/>
      <c r="E6" s="1"/>
      <c r="F6" s="2"/>
      <c r="G6" s="2"/>
    </row>
    <row r="7" spans="1:8" ht="24" customHeight="1" x14ac:dyDescent="0.2">
      <c r="A7" s="179" t="s">
        <v>35</v>
      </c>
      <c r="B7" s="179"/>
      <c r="C7" s="179"/>
      <c r="D7" s="179"/>
      <c r="E7" s="179"/>
      <c r="F7" s="179"/>
      <c r="G7" s="179"/>
    </row>
    <row r="8" spans="1:8" x14ac:dyDescent="0.2">
      <c r="A8" s="18"/>
      <c r="B8" s="4"/>
      <c r="C8" s="19"/>
      <c r="D8" s="5"/>
    </row>
    <row r="9" spans="1:8" ht="15.75" x14ac:dyDescent="0.25">
      <c r="A9" s="6" t="s">
        <v>7</v>
      </c>
      <c r="B9" s="7"/>
      <c r="C9" s="8"/>
      <c r="D9" s="173" t="s">
        <v>224</v>
      </c>
      <c r="E9" s="174"/>
      <c r="F9" s="174"/>
      <c r="G9" s="175"/>
    </row>
    <row r="10" spans="1:8" ht="14.25" customHeight="1" x14ac:dyDescent="0.2">
      <c r="A10" s="9" t="s">
        <v>0</v>
      </c>
      <c r="B10" s="9" t="s">
        <v>1</v>
      </c>
      <c r="C10" s="10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11">
        <v>1</v>
      </c>
    </row>
    <row r="11" spans="1:8" x14ac:dyDescent="0.2">
      <c r="A11" s="14"/>
      <c r="B11" s="14"/>
      <c r="C11" s="28"/>
      <c r="D11" s="12"/>
      <c r="E11" s="13"/>
      <c r="F11" s="13"/>
      <c r="G11" s="24"/>
    </row>
    <row r="12" spans="1:8" x14ac:dyDescent="0.2">
      <c r="A12" s="14"/>
      <c r="B12" s="14"/>
      <c r="C12" s="38" t="s">
        <v>147</v>
      </c>
      <c r="D12" s="12"/>
      <c r="E12" s="13"/>
      <c r="F12" s="13"/>
      <c r="G12" s="24"/>
    </row>
    <row r="13" spans="1:8" x14ac:dyDescent="0.2">
      <c r="A13" s="14"/>
      <c r="B13" s="14"/>
      <c r="C13" s="28"/>
      <c r="D13" s="12"/>
      <c r="E13" s="13"/>
      <c r="F13" s="13"/>
      <c r="G13" s="24"/>
    </row>
    <row r="14" spans="1:8" x14ac:dyDescent="0.2">
      <c r="A14" s="25" t="s">
        <v>12</v>
      </c>
      <c r="B14" s="14"/>
      <c r="C14" s="27" t="s">
        <v>36</v>
      </c>
      <c r="D14" s="12"/>
      <c r="E14" s="13"/>
      <c r="F14" s="13"/>
      <c r="G14" s="24"/>
    </row>
    <row r="15" spans="1:8" ht="37.5" customHeight="1" x14ac:dyDescent="0.2">
      <c r="A15" s="25" t="s">
        <v>13</v>
      </c>
      <c r="B15" s="14" t="s">
        <v>71</v>
      </c>
      <c r="C15" s="26" t="s">
        <v>34</v>
      </c>
      <c r="D15" s="29" t="s">
        <v>8</v>
      </c>
      <c r="E15" s="13"/>
      <c r="F15" s="13"/>
      <c r="G15" s="24"/>
    </row>
    <row r="16" spans="1:8" x14ac:dyDescent="0.2">
      <c r="A16" s="25"/>
      <c r="B16" s="40" t="s">
        <v>68</v>
      </c>
      <c r="C16" s="41" t="s">
        <v>77</v>
      </c>
      <c r="D16" s="29"/>
      <c r="E16" s="13"/>
      <c r="F16" s="13"/>
      <c r="G16" s="24"/>
    </row>
    <row r="17" spans="1:7" ht="36" x14ac:dyDescent="0.2">
      <c r="A17" s="14" t="s">
        <v>42</v>
      </c>
      <c r="B17" s="14" t="s">
        <v>73</v>
      </c>
      <c r="C17" s="15" t="s">
        <v>150</v>
      </c>
      <c r="D17" s="12" t="s">
        <v>8</v>
      </c>
      <c r="E17" s="13">
        <v>1</v>
      </c>
      <c r="F17" s="30">
        <f>TRUNC(98.75775516,2)</f>
        <v>98.75</v>
      </c>
      <c r="G17" s="13">
        <f t="shared" ref="G17:G18" si="0">TRUNC(E17*F17,2)</f>
        <v>98.75</v>
      </c>
    </row>
    <row r="18" spans="1:7" ht="24" x14ac:dyDescent="0.2">
      <c r="A18" s="14"/>
      <c r="B18" s="14" t="s">
        <v>85</v>
      </c>
      <c r="C18" s="15" t="s">
        <v>86</v>
      </c>
      <c r="D18" s="12" t="s">
        <v>8</v>
      </c>
      <c r="E18" s="13">
        <v>0.5</v>
      </c>
      <c r="F18" s="30">
        <v>18.77</v>
      </c>
      <c r="G18" s="13">
        <f t="shared" si="0"/>
        <v>9.3800000000000008</v>
      </c>
    </row>
    <row r="19" spans="1:7" x14ac:dyDescent="0.2">
      <c r="A19" s="14"/>
      <c r="B19" s="14"/>
      <c r="C19" s="15"/>
      <c r="D19" s="12"/>
      <c r="E19" s="13"/>
      <c r="F19" s="30"/>
      <c r="G19" s="13">
        <f>TRUNC(SUM(G17:G18),2)</f>
        <v>108.13</v>
      </c>
    </row>
    <row r="20" spans="1:7" x14ac:dyDescent="0.2">
      <c r="A20" s="14"/>
      <c r="B20" s="14"/>
      <c r="C20" s="15"/>
      <c r="D20" s="12"/>
      <c r="E20" s="13" t="s">
        <v>30</v>
      </c>
      <c r="F20" s="13"/>
      <c r="G20" s="34">
        <v>0.25</v>
      </c>
    </row>
    <row r="21" spans="1:7" x14ac:dyDescent="0.2">
      <c r="A21" s="14"/>
      <c r="B21" s="14"/>
      <c r="C21" s="15"/>
      <c r="D21" s="12"/>
      <c r="E21" s="13" t="s">
        <v>31</v>
      </c>
      <c r="F21" s="13"/>
      <c r="G21" s="24">
        <f>TRUNC(G19*G20,2)</f>
        <v>27.03</v>
      </c>
    </row>
    <row r="22" spans="1:7" ht="36" x14ac:dyDescent="0.2">
      <c r="A22" s="14" t="s">
        <v>43</v>
      </c>
      <c r="B22" s="14" t="s">
        <v>74</v>
      </c>
      <c r="C22" s="15" t="s">
        <v>151</v>
      </c>
      <c r="D22" s="12" t="s">
        <v>8</v>
      </c>
      <c r="E22" s="13">
        <v>1</v>
      </c>
      <c r="F22" s="30">
        <f>TRUNC(43.581679289824,2)</f>
        <v>43.58</v>
      </c>
      <c r="G22" s="13">
        <f t="shared" ref="G22:G23" si="1">TRUNC(E22*F22,2)</f>
        <v>43.58</v>
      </c>
    </row>
    <row r="23" spans="1:7" ht="24" x14ac:dyDescent="0.2">
      <c r="A23" s="14"/>
      <c r="B23" s="14" t="s">
        <v>85</v>
      </c>
      <c r="C23" s="15" t="s">
        <v>86</v>
      </c>
      <c r="D23" s="12" t="s">
        <v>8</v>
      </c>
      <c r="E23" s="13">
        <v>0.5</v>
      </c>
      <c r="F23" s="44">
        <v>18.77</v>
      </c>
      <c r="G23" s="13">
        <f t="shared" si="1"/>
        <v>9.3800000000000008</v>
      </c>
    </row>
    <row r="24" spans="1:7" x14ac:dyDescent="0.2">
      <c r="A24" s="14"/>
      <c r="B24" s="14"/>
      <c r="C24" s="15"/>
      <c r="D24" s="12"/>
      <c r="E24" s="13"/>
      <c r="F24" s="30"/>
      <c r="G24" s="13">
        <f>TRUNC(SUM(G22:G23),2)</f>
        <v>52.96</v>
      </c>
    </row>
    <row r="25" spans="1:7" x14ac:dyDescent="0.2">
      <c r="A25" s="14"/>
      <c r="B25" s="14"/>
      <c r="C25" s="15"/>
      <c r="D25" s="12"/>
      <c r="E25" s="13" t="s">
        <v>30</v>
      </c>
      <c r="F25" s="13"/>
      <c r="G25" s="34">
        <v>0.25</v>
      </c>
    </row>
    <row r="26" spans="1:7" x14ac:dyDescent="0.2">
      <c r="A26" s="14"/>
      <c r="B26" s="14"/>
      <c r="C26" s="15"/>
      <c r="D26" s="12"/>
      <c r="E26" s="13" t="s">
        <v>31</v>
      </c>
      <c r="F26" s="13"/>
      <c r="G26" s="24">
        <f>TRUNC(G24*G25,2)</f>
        <v>13.24</v>
      </c>
    </row>
    <row r="27" spans="1:7" ht="24" x14ac:dyDescent="0.2">
      <c r="A27" s="14" t="s">
        <v>44</v>
      </c>
      <c r="B27" s="14" t="s">
        <v>75</v>
      </c>
      <c r="C27" s="15" t="s">
        <v>152</v>
      </c>
      <c r="D27" s="12" t="s">
        <v>8</v>
      </c>
      <c r="E27" s="13">
        <v>1</v>
      </c>
      <c r="F27" s="30">
        <f>TRUNC(36.41714872448,2)</f>
        <v>36.409999999999997</v>
      </c>
      <c r="G27" s="13">
        <f t="shared" ref="G27:G28" si="2">TRUNC(E27*F27,2)</f>
        <v>36.409999999999997</v>
      </c>
    </row>
    <row r="28" spans="1:7" ht="24" x14ac:dyDescent="0.2">
      <c r="A28" s="14"/>
      <c r="B28" s="14" t="s">
        <v>85</v>
      </c>
      <c r="C28" s="15" t="s">
        <v>86</v>
      </c>
      <c r="D28" s="12" t="s">
        <v>8</v>
      </c>
      <c r="E28" s="13">
        <v>0.5</v>
      </c>
      <c r="F28" s="45">
        <v>18.77</v>
      </c>
      <c r="G28" s="13">
        <f t="shared" si="2"/>
        <v>9.3800000000000008</v>
      </c>
    </row>
    <row r="29" spans="1:7" x14ac:dyDescent="0.2">
      <c r="A29" s="14"/>
      <c r="B29" s="14"/>
      <c r="C29" s="15"/>
      <c r="D29" s="12"/>
      <c r="E29" s="13"/>
      <c r="F29" s="30"/>
      <c r="G29" s="13">
        <f>TRUNC(SUM(G27:G28),2)</f>
        <v>45.79</v>
      </c>
    </row>
    <row r="30" spans="1:7" x14ac:dyDescent="0.2">
      <c r="A30" s="25"/>
      <c r="B30" s="14"/>
      <c r="C30" s="15"/>
      <c r="D30" s="12"/>
      <c r="E30" s="13" t="s">
        <v>30</v>
      </c>
      <c r="F30" s="13"/>
      <c r="G30" s="34">
        <v>0.5</v>
      </c>
    </row>
    <row r="31" spans="1:7" x14ac:dyDescent="0.2">
      <c r="A31" s="25"/>
      <c r="B31" s="14"/>
      <c r="C31" s="15"/>
      <c r="D31" s="12"/>
      <c r="E31" s="13" t="s">
        <v>31</v>
      </c>
      <c r="F31" s="13"/>
      <c r="G31" s="24">
        <f>TRUNC(G29*G30,2)</f>
        <v>22.89</v>
      </c>
    </row>
    <row r="32" spans="1:7" x14ac:dyDescent="0.2">
      <c r="A32" s="25"/>
      <c r="B32" s="14"/>
      <c r="C32" s="15"/>
      <c r="D32" s="12"/>
      <c r="E32" s="13"/>
      <c r="F32" s="13"/>
      <c r="G32" s="24"/>
    </row>
    <row r="33" spans="1:10" x14ac:dyDescent="0.2">
      <c r="A33" s="25"/>
      <c r="B33" s="14"/>
      <c r="C33" s="15"/>
      <c r="D33" s="12"/>
      <c r="E33" s="24" t="s">
        <v>32</v>
      </c>
      <c r="F33" s="24"/>
      <c r="G33" s="24">
        <f>TRUNC(G21+G26+G31,2)</f>
        <v>63.16</v>
      </c>
    </row>
    <row r="34" spans="1:10" ht="48" customHeight="1" x14ac:dyDescent="0.2">
      <c r="A34" s="25" t="s">
        <v>24</v>
      </c>
      <c r="B34" s="14" t="s">
        <v>70</v>
      </c>
      <c r="C34" s="26" t="s">
        <v>58</v>
      </c>
      <c r="D34" s="12" t="s">
        <v>8</v>
      </c>
      <c r="E34" s="13"/>
      <c r="F34" s="13"/>
      <c r="G34" s="13"/>
    </row>
    <row r="35" spans="1:10" x14ac:dyDescent="0.2">
      <c r="A35" s="25"/>
      <c r="B35" s="40" t="s">
        <v>68</v>
      </c>
      <c r="C35" s="41" t="s">
        <v>153</v>
      </c>
      <c r="D35" s="12"/>
      <c r="E35" s="13"/>
      <c r="F35" s="13"/>
      <c r="G35" s="13"/>
    </row>
    <row r="36" spans="1:10" ht="24" x14ac:dyDescent="0.2">
      <c r="A36" s="25"/>
      <c r="B36" s="14" t="s">
        <v>62</v>
      </c>
      <c r="C36" s="15" t="s">
        <v>69</v>
      </c>
      <c r="D36" s="12" t="s">
        <v>61</v>
      </c>
      <c r="E36" s="13"/>
      <c r="F36" s="13"/>
      <c r="G36" s="13"/>
    </row>
    <row r="37" spans="1:10" ht="24" x14ac:dyDescent="0.2">
      <c r="A37" s="25"/>
      <c r="B37" s="14" t="s">
        <v>76</v>
      </c>
      <c r="C37" s="15" t="s">
        <v>82</v>
      </c>
      <c r="D37" s="12" t="s">
        <v>8</v>
      </c>
      <c r="E37" s="13">
        <v>1</v>
      </c>
      <c r="F37" s="13">
        <v>106.03</v>
      </c>
      <c r="G37" s="13"/>
    </row>
    <row r="38" spans="1:10" x14ac:dyDescent="0.2">
      <c r="A38" s="25"/>
      <c r="B38" s="14" t="s">
        <v>67</v>
      </c>
      <c r="C38" s="15" t="s">
        <v>66</v>
      </c>
      <c r="D38" s="12" t="s">
        <v>15</v>
      </c>
      <c r="E38" s="13">
        <v>2.5000000000000001E-3</v>
      </c>
      <c r="F38" s="13">
        <v>2635.64</v>
      </c>
      <c r="G38" s="13"/>
    </row>
    <row r="39" spans="1:10" ht="24" x14ac:dyDescent="0.2">
      <c r="A39" s="25"/>
      <c r="B39" s="14" t="s">
        <v>20</v>
      </c>
      <c r="C39" s="15" t="s">
        <v>65</v>
      </c>
      <c r="D39" s="12" t="s">
        <v>16</v>
      </c>
      <c r="E39" s="13">
        <v>5.2999999999999999E-2</v>
      </c>
      <c r="F39" s="13">
        <v>9.5500000000000007</v>
      </c>
      <c r="G39" s="13"/>
    </row>
    <row r="40" spans="1:10" ht="24" x14ac:dyDescent="0.2">
      <c r="A40" s="25"/>
      <c r="B40" s="14" t="s">
        <v>19</v>
      </c>
      <c r="C40" s="15" t="s">
        <v>83</v>
      </c>
      <c r="D40" s="12" t="s">
        <v>14</v>
      </c>
      <c r="E40" s="13">
        <v>0.13500000000000001</v>
      </c>
      <c r="F40" s="13">
        <v>9.7200000000000006</v>
      </c>
      <c r="G40" s="13"/>
    </row>
    <row r="41" spans="1:10" x14ac:dyDescent="0.2">
      <c r="A41" s="25"/>
      <c r="B41" s="14" t="s">
        <v>29</v>
      </c>
      <c r="C41" s="15" t="s">
        <v>64</v>
      </c>
      <c r="D41" s="12" t="s">
        <v>14</v>
      </c>
      <c r="E41" s="13">
        <v>4</v>
      </c>
      <c r="F41" s="13">
        <v>3.4940000000000002</v>
      </c>
      <c r="G41" s="13"/>
    </row>
    <row r="42" spans="1:10" x14ac:dyDescent="0.2">
      <c r="A42" s="25"/>
      <c r="B42" s="14" t="s">
        <v>27</v>
      </c>
      <c r="C42" s="15" t="s">
        <v>28</v>
      </c>
      <c r="D42" s="12" t="s">
        <v>14</v>
      </c>
      <c r="E42" s="13">
        <v>8</v>
      </c>
      <c r="F42" s="13">
        <v>4.8529999999999998</v>
      </c>
      <c r="G42" s="13"/>
    </row>
    <row r="43" spans="1:10" ht="36" x14ac:dyDescent="0.2">
      <c r="A43" s="25"/>
      <c r="B43" s="14" t="s">
        <v>26</v>
      </c>
      <c r="C43" s="15" t="s">
        <v>63</v>
      </c>
      <c r="D43" s="12" t="s">
        <v>15</v>
      </c>
      <c r="E43" s="35">
        <v>1.5139999999999999E-4</v>
      </c>
      <c r="F43" s="13">
        <v>330000</v>
      </c>
      <c r="G43" s="13"/>
    </row>
    <row r="44" spans="1:10" ht="24" x14ac:dyDescent="0.2">
      <c r="A44" s="25"/>
      <c r="B44" s="14" t="s">
        <v>89</v>
      </c>
      <c r="C44" s="15" t="s">
        <v>92</v>
      </c>
      <c r="D44" s="12" t="s">
        <v>15</v>
      </c>
      <c r="E44" s="35">
        <f>0.0025/2</f>
        <v>1.25E-3</v>
      </c>
      <c r="F44" s="13">
        <f>119*4</f>
        <v>476</v>
      </c>
      <c r="G44" s="13">
        <f t="shared" ref="G44:G46" si="3">TRUNC(E44*F44,2)</f>
        <v>0.59</v>
      </c>
      <c r="J44" s="3">
        <f>20/(192*5)</f>
        <v>2.0833333333333332E-2</v>
      </c>
    </row>
    <row r="45" spans="1:10" ht="24" x14ac:dyDescent="0.2">
      <c r="A45" s="25"/>
      <c r="B45" s="14" t="s">
        <v>20</v>
      </c>
      <c r="C45" s="15" t="s">
        <v>93</v>
      </c>
      <c r="D45" s="12" t="s">
        <v>16</v>
      </c>
      <c r="E45" s="13">
        <f>0.053/2</f>
        <v>2.6499999999999999E-2</v>
      </c>
      <c r="F45" s="13">
        <v>9.5500000000000007</v>
      </c>
      <c r="G45" s="13">
        <f t="shared" si="3"/>
        <v>0.25</v>
      </c>
    </row>
    <row r="46" spans="1:10" x14ac:dyDescent="0.2">
      <c r="A46" s="25"/>
      <c r="B46" s="14" t="s">
        <v>29</v>
      </c>
      <c r="C46" s="15" t="s">
        <v>94</v>
      </c>
      <c r="D46" s="12" t="s">
        <v>14</v>
      </c>
      <c r="E46" s="13">
        <v>1</v>
      </c>
      <c r="F46" s="13">
        <v>3.4940000000000002</v>
      </c>
      <c r="G46" s="13">
        <f t="shared" si="3"/>
        <v>3.49</v>
      </c>
    </row>
    <row r="47" spans="1:10" x14ac:dyDescent="0.2">
      <c r="A47" s="25"/>
      <c r="B47" s="14"/>
      <c r="C47" s="15"/>
      <c r="D47" s="13" t="s">
        <v>39</v>
      </c>
      <c r="E47" s="13"/>
      <c r="F47" s="13"/>
      <c r="G47" s="13">
        <f>SUM(G44:G46)</f>
        <v>4.33</v>
      </c>
    </row>
    <row r="48" spans="1:10" x14ac:dyDescent="0.2">
      <c r="A48" s="25"/>
      <c r="B48" s="14"/>
      <c r="C48" s="15"/>
      <c r="D48" s="13" t="s">
        <v>91</v>
      </c>
      <c r="E48" s="13"/>
      <c r="F48" s="13"/>
      <c r="G48" s="13">
        <f>TRUNC(G47*0.5,2)</f>
        <v>2.16</v>
      </c>
    </row>
    <row r="49" spans="1:10" ht="24" x14ac:dyDescent="0.2">
      <c r="A49" s="25"/>
      <c r="B49" s="14" t="s">
        <v>87</v>
      </c>
      <c r="C49" s="15" t="s">
        <v>88</v>
      </c>
      <c r="D49" s="12" t="s">
        <v>8</v>
      </c>
      <c r="E49" s="13">
        <v>1</v>
      </c>
      <c r="F49" s="13">
        <f>TRUNC(21.1,2)</f>
        <v>21.1</v>
      </c>
      <c r="G49" s="13">
        <f t="shared" ref="G49:G50" si="4">TRUNC(E49*F49,2)</f>
        <v>21.1</v>
      </c>
    </row>
    <row r="50" spans="1:10" x14ac:dyDescent="0.2">
      <c r="A50" s="25"/>
      <c r="B50" s="14"/>
      <c r="C50" s="15" t="s">
        <v>90</v>
      </c>
      <c r="D50" s="12" t="s">
        <v>8</v>
      </c>
      <c r="E50" s="13">
        <v>0.5</v>
      </c>
      <c r="F50" s="13">
        <f>F49</f>
        <v>21.1</v>
      </c>
      <c r="G50" s="13">
        <f t="shared" si="4"/>
        <v>10.55</v>
      </c>
    </row>
    <row r="51" spans="1:10" x14ac:dyDescent="0.2">
      <c r="A51" s="25"/>
      <c r="B51" s="14"/>
      <c r="C51" s="26"/>
      <c r="D51" s="12"/>
      <c r="E51" s="24" t="s">
        <v>32</v>
      </c>
      <c r="F51" s="13"/>
      <c r="G51" s="24">
        <f>TRUNC(SUM(G48:G50),2)</f>
        <v>33.81</v>
      </c>
      <c r="J51" s="3">
        <f>G51*176</f>
        <v>5950.56</v>
      </c>
    </row>
    <row r="52" spans="1:10" x14ac:dyDescent="0.2">
      <c r="A52" s="25"/>
      <c r="B52" s="14"/>
      <c r="C52" s="15"/>
      <c r="D52" s="12"/>
      <c r="E52" s="13"/>
      <c r="F52" s="13"/>
      <c r="G52" s="24"/>
    </row>
    <row r="53" spans="1:10" x14ac:dyDescent="0.2">
      <c r="A53" s="25" t="s">
        <v>37</v>
      </c>
      <c r="B53" s="14"/>
      <c r="C53" s="42" t="s">
        <v>17</v>
      </c>
      <c r="D53" s="12"/>
      <c r="E53" s="13"/>
      <c r="F53" s="13"/>
      <c r="G53" s="13"/>
      <c r="J53" s="3">
        <f>SUM(J51:K52)</f>
        <v>5950.56</v>
      </c>
    </row>
    <row r="54" spans="1:10" ht="24" customHeight="1" x14ac:dyDescent="0.2">
      <c r="A54" s="14" t="s">
        <v>40</v>
      </c>
      <c r="B54" s="14" t="s">
        <v>80</v>
      </c>
      <c r="C54" s="26" t="s">
        <v>100</v>
      </c>
      <c r="D54" s="12" t="s">
        <v>61</v>
      </c>
      <c r="E54" s="13"/>
      <c r="F54" s="13"/>
      <c r="G54" s="13"/>
    </row>
    <row r="55" spans="1:10" ht="24" customHeight="1" x14ac:dyDescent="0.2">
      <c r="A55" s="14"/>
      <c r="B55" s="14" t="s">
        <v>80</v>
      </c>
      <c r="C55" s="15" t="s">
        <v>101</v>
      </c>
      <c r="D55" s="12" t="s">
        <v>8</v>
      </c>
      <c r="E55" s="13">
        <v>1</v>
      </c>
      <c r="F55" s="13">
        <f>TRUNC(13.6,2)</f>
        <v>13.6</v>
      </c>
      <c r="G55" s="13">
        <f t="shared" ref="G55:G57" si="5">TRUNC(E55*F55,2)</f>
        <v>13.6</v>
      </c>
    </row>
    <row r="56" spans="1:10" x14ac:dyDescent="0.2">
      <c r="A56" s="14"/>
      <c r="B56" s="14"/>
      <c r="C56" s="15" t="s">
        <v>78</v>
      </c>
      <c r="D56" s="12" t="s">
        <v>18</v>
      </c>
      <c r="E56" s="13">
        <v>0.2</v>
      </c>
      <c r="F56" s="13">
        <f>G55</f>
        <v>13.6</v>
      </c>
      <c r="G56" s="13">
        <f t="shared" si="5"/>
        <v>2.72</v>
      </c>
    </row>
    <row r="57" spans="1:10" x14ac:dyDescent="0.2">
      <c r="A57" s="14"/>
      <c r="B57" s="14"/>
      <c r="C57" s="15" t="s">
        <v>95</v>
      </c>
      <c r="D57" s="12" t="s">
        <v>18</v>
      </c>
      <c r="E57" s="13">
        <v>0.5</v>
      </c>
      <c r="F57" s="13">
        <f>SUM(G54:G56)</f>
        <v>16.32</v>
      </c>
      <c r="G57" s="13">
        <f t="shared" si="5"/>
        <v>8.16</v>
      </c>
    </row>
    <row r="58" spans="1:10" x14ac:dyDescent="0.2">
      <c r="A58" s="14"/>
      <c r="B58" s="14"/>
      <c r="C58" s="15"/>
      <c r="D58" s="12"/>
      <c r="E58" s="13"/>
      <c r="F58" s="13"/>
      <c r="G58" s="24">
        <f>TRUNC(SUM(G54:G57),2)</f>
        <v>24.48</v>
      </c>
      <c r="J58" s="3">
        <f>G58*176</f>
        <v>4308.4800000000005</v>
      </c>
    </row>
    <row r="59" spans="1:10" x14ac:dyDescent="0.2">
      <c r="A59" s="14"/>
      <c r="B59" s="14"/>
      <c r="C59" s="15"/>
      <c r="D59" s="12"/>
      <c r="E59" s="13"/>
      <c r="F59" s="13"/>
      <c r="G59" s="24"/>
    </row>
    <row r="60" spans="1:10" ht="36" customHeight="1" x14ac:dyDescent="0.2">
      <c r="A60" s="14" t="s">
        <v>41</v>
      </c>
      <c r="B60" s="14" t="s">
        <v>79</v>
      </c>
      <c r="C60" s="26" t="s">
        <v>102</v>
      </c>
      <c r="D60" s="12" t="s">
        <v>61</v>
      </c>
      <c r="E60" s="13"/>
      <c r="F60" s="13"/>
      <c r="G60" s="13"/>
    </row>
    <row r="61" spans="1:10" ht="24" x14ac:dyDescent="0.2">
      <c r="A61" s="14"/>
      <c r="B61" s="14" t="s">
        <v>79</v>
      </c>
      <c r="C61" s="15" t="s">
        <v>97</v>
      </c>
      <c r="D61" s="12" t="s">
        <v>8</v>
      </c>
      <c r="E61" s="13">
        <v>1</v>
      </c>
      <c r="F61" s="13">
        <f>TRUNC(25.98,2)</f>
        <v>25.98</v>
      </c>
      <c r="G61" s="13">
        <f t="shared" ref="G61:G63" si="6">TRUNC(E61*F61,2)</f>
        <v>25.98</v>
      </c>
    </row>
    <row r="62" spans="1:10" x14ac:dyDescent="0.2">
      <c r="A62" s="14"/>
      <c r="B62" s="14"/>
      <c r="C62" s="15" t="s">
        <v>78</v>
      </c>
      <c r="D62" s="12" t="s">
        <v>18</v>
      </c>
      <c r="E62" s="13">
        <v>0.2</v>
      </c>
      <c r="F62" s="13">
        <f>G61</f>
        <v>25.98</v>
      </c>
      <c r="G62" s="13">
        <f t="shared" si="6"/>
        <v>5.19</v>
      </c>
    </row>
    <row r="63" spans="1:10" x14ac:dyDescent="0.2">
      <c r="A63" s="14"/>
      <c r="B63" s="14"/>
      <c r="C63" s="15" t="s">
        <v>96</v>
      </c>
      <c r="D63" s="12" t="s">
        <v>18</v>
      </c>
      <c r="E63" s="13">
        <v>0.5</v>
      </c>
      <c r="F63" s="13">
        <f>SUM(G60:G62)</f>
        <v>31.17</v>
      </c>
      <c r="G63" s="13">
        <f t="shared" si="6"/>
        <v>15.58</v>
      </c>
    </row>
    <row r="64" spans="1:10" x14ac:dyDescent="0.2">
      <c r="A64" s="14"/>
      <c r="B64" s="14"/>
      <c r="C64" s="15"/>
      <c r="D64" s="12"/>
      <c r="E64" s="13"/>
      <c r="F64" s="13"/>
      <c r="G64" s="24">
        <f>TRUNC(SUM(G60:G63),2)</f>
        <v>46.75</v>
      </c>
    </row>
    <row r="65" spans="1:7" x14ac:dyDescent="0.2">
      <c r="A65" s="14"/>
      <c r="B65" s="14"/>
      <c r="C65" s="15"/>
      <c r="D65" s="12"/>
      <c r="E65" s="13"/>
      <c r="F65" s="13"/>
      <c r="G65" s="24"/>
    </row>
  </sheetData>
  <mergeCells count="6">
    <mergeCell ref="D9:G9"/>
    <mergeCell ref="A1:G1"/>
    <mergeCell ref="A2:G2"/>
    <mergeCell ref="A3:G3"/>
    <mergeCell ref="A5:G5"/>
    <mergeCell ref="A7:G7"/>
  </mergeCells>
  <pageMargins left="0.43307086614173229" right="0.23622047244094488" top="0.39370078740157483" bottom="0.55118110236220474" header="0" footer="0.31496062992125984"/>
  <pageSetup paperSize="9" scale="85" orientation="portrait" blackAndWhite="1" horizontalDpi="4294967294" verticalDpi="72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J77"/>
  <sheetViews>
    <sheetView view="pageBreakPreview" topLeftCell="A29" zoomScale="80" zoomScaleNormal="78" zoomScaleSheetLayoutView="80" workbookViewId="0">
      <selection activeCell="B35" sqref="B35"/>
    </sheetView>
  </sheetViews>
  <sheetFormatPr defaultColWidth="11.42578125" defaultRowHeight="12.75" x14ac:dyDescent="0.2"/>
  <cols>
    <col min="1" max="1" width="5.28515625" style="3" customWidth="1"/>
    <col min="2" max="2" width="13.85546875" style="3" customWidth="1"/>
    <col min="3" max="3" width="49.7109375" style="11" customWidth="1"/>
    <col min="4" max="4" width="9" style="3" customWidth="1"/>
    <col min="5" max="5" width="10.5703125" style="3" customWidth="1"/>
    <col min="6" max="6" width="11.42578125" style="3" customWidth="1"/>
    <col min="7" max="7" width="11.85546875" style="3" customWidth="1"/>
    <col min="8" max="8" width="7.7109375" style="3" customWidth="1"/>
    <col min="9" max="9" width="7.140625" style="3" customWidth="1"/>
    <col min="10" max="10" width="7.28515625" style="3" customWidth="1"/>
    <col min="11" max="16384" width="11.42578125" style="3"/>
  </cols>
  <sheetData>
    <row r="1" spans="1:9" ht="23.25" x14ac:dyDescent="0.35">
      <c r="A1" s="181" t="s">
        <v>9</v>
      </c>
      <c r="B1" s="181"/>
      <c r="C1" s="181"/>
      <c r="D1" s="181"/>
      <c r="E1" s="181"/>
      <c r="F1" s="181"/>
      <c r="G1" s="181"/>
      <c r="H1" s="20"/>
    </row>
    <row r="2" spans="1:9" ht="20.25" x14ac:dyDescent="0.3">
      <c r="A2" s="182" t="s">
        <v>10</v>
      </c>
      <c r="B2" s="182"/>
      <c r="C2" s="182"/>
      <c r="D2" s="182"/>
      <c r="E2" s="182"/>
      <c r="F2" s="182"/>
      <c r="G2" s="182"/>
      <c r="H2" s="20"/>
    </row>
    <row r="3" spans="1:9" ht="18" x14ac:dyDescent="0.25">
      <c r="A3" s="183" t="s">
        <v>11</v>
      </c>
      <c r="B3" s="183"/>
      <c r="C3" s="183"/>
      <c r="D3" s="183"/>
      <c r="E3" s="183"/>
      <c r="F3" s="183"/>
      <c r="G3" s="183"/>
      <c r="H3" s="20"/>
    </row>
    <row r="4" spans="1:9" ht="15.75" x14ac:dyDescent="0.25">
      <c r="A4" s="17"/>
      <c r="B4" s="21"/>
      <c r="C4" s="21"/>
      <c r="D4" s="22"/>
      <c r="E4" s="22"/>
      <c r="F4" s="23"/>
      <c r="G4" s="23"/>
      <c r="H4" s="20"/>
    </row>
    <row r="5" spans="1:9" ht="15.75" x14ac:dyDescent="0.25">
      <c r="A5" s="184" t="s">
        <v>59</v>
      </c>
      <c r="B5" s="184"/>
      <c r="C5" s="184"/>
      <c r="D5" s="184"/>
      <c r="E5" s="184"/>
      <c r="F5" s="184"/>
      <c r="G5" s="184"/>
      <c r="H5" s="20"/>
    </row>
    <row r="6" spans="1:9" ht="15.75" x14ac:dyDescent="0.25">
      <c r="A6" s="4"/>
      <c r="B6" s="21"/>
      <c r="C6" s="21"/>
      <c r="D6" s="22"/>
      <c r="E6" s="22"/>
      <c r="F6" s="23"/>
      <c r="G6" s="23"/>
      <c r="H6" s="20"/>
    </row>
    <row r="7" spans="1:9" ht="31.5" customHeight="1" x14ac:dyDescent="0.2">
      <c r="A7" s="179" t="s">
        <v>35</v>
      </c>
      <c r="B7" s="179"/>
      <c r="C7" s="179"/>
      <c r="D7" s="179"/>
      <c r="E7" s="179"/>
      <c r="F7" s="179"/>
      <c r="G7" s="179"/>
      <c r="H7" s="20"/>
    </row>
    <row r="8" spans="1:9" ht="15.75" x14ac:dyDescent="0.25">
      <c r="A8" s="6" t="s">
        <v>7</v>
      </c>
      <c r="B8" s="7"/>
      <c r="C8" s="8"/>
      <c r="D8" s="173" t="s">
        <v>224</v>
      </c>
      <c r="E8" s="174"/>
      <c r="F8" s="174"/>
      <c r="G8" s="175"/>
      <c r="H8" s="20"/>
    </row>
    <row r="9" spans="1:9" ht="14.25" customHeight="1" x14ac:dyDescent="0.2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I9" s="11"/>
    </row>
    <row r="10" spans="1:9" ht="14.25" customHeight="1" x14ac:dyDescent="0.2">
      <c r="A10" s="14"/>
      <c r="B10" s="14"/>
      <c r="C10" s="15"/>
      <c r="D10" s="13"/>
      <c r="E10" s="13"/>
      <c r="F10" s="13"/>
      <c r="G10" s="13"/>
      <c r="I10" s="11"/>
    </row>
    <row r="11" spans="1:9" ht="14.25" customHeight="1" x14ac:dyDescent="0.2">
      <c r="A11" s="25" t="s">
        <v>12</v>
      </c>
      <c r="B11" s="25"/>
      <c r="C11" s="98" t="s">
        <v>156</v>
      </c>
      <c r="D11" s="13"/>
      <c r="E11" s="13"/>
      <c r="F11" s="13"/>
      <c r="G11" s="13"/>
      <c r="I11" s="11"/>
    </row>
    <row r="12" spans="1:9" x14ac:dyDescent="0.2">
      <c r="A12" s="14"/>
      <c r="B12" s="14"/>
      <c r="C12" s="15"/>
      <c r="D12" s="13"/>
      <c r="E12" s="13"/>
      <c r="F12" s="13"/>
      <c r="G12" s="13"/>
      <c r="I12" s="11"/>
    </row>
    <row r="13" spans="1:9" ht="24" x14ac:dyDescent="0.2">
      <c r="A13" s="14" t="s">
        <v>13</v>
      </c>
      <c r="B13" s="14" t="s">
        <v>167</v>
      </c>
      <c r="C13" s="15" t="s">
        <v>168</v>
      </c>
      <c r="D13" s="12" t="s">
        <v>15</v>
      </c>
      <c r="E13" s="13">
        <v>1</v>
      </c>
      <c r="F13" s="13">
        <v>166.06</v>
      </c>
      <c r="G13" s="13">
        <f>TRUNC(E13*F13,2)</f>
        <v>166.06</v>
      </c>
      <c r="I13" s="11"/>
    </row>
    <row r="14" spans="1:9" x14ac:dyDescent="0.2">
      <c r="A14" s="14"/>
      <c r="B14" s="14"/>
      <c r="C14" s="15"/>
      <c r="D14" s="13" t="s">
        <v>23</v>
      </c>
      <c r="E14" s="36">
        <v>5.1700000000000003E-2</v>
      </c>
      <c r="F14" s="13">
        <f>G13</f>
        <v>166.06</v>
      </c>
      <c r="G14" s="13">
        <f>TRUNC(E14*F14,2)</f>
        <v>8.58</v>
      </c>
      <c r="I14" s="11"/>
    </row>
    <row r="15" spans="1:9" x14ac:dyDescent="0.2">
      <c r="A15" s="14"/>
      <c r="B15" s="14"/>
      <c r="C15" s="15"/>
      <c r="D15" s="24" t="s">
        <v>84</v>
      </c>
      <c r="E15" s="24"/>
      <c r="F15" s="24"/>
      <c r="G15" s="24">
        <f>SUM(G13:G14)</f>
        <v>174.64000000000001</v>
      </c>
      <c r="I15" s="11"/>
    </row>
    <row r="16" spans="1:9" ht="24" x14ac:dyDescent="0.2">
      <c r="A16" s="14" t="s">
        <v>159</v>
      </c>
      <c r="B16" s="14" t="s">
        <v>165</v>
      </c>
      <c r="C16" s="15" t="s">
        <v>166</v>
      </c>
      <c r="D16" s="12" t="s">
        <v>15</v>
      </c>
      <c r="E16" s="13">
        <v>1</v>
      </c>
      <c r="F16" s="13">
        <v>38.36</v>
      </c>
      <c r="G16" s="13">
        <f>TRUNC(E16*F16,2)</f>
        <v>38.36</v>
      </c>
      <c r="I16" s="11"/>
    </row>
    <row r="17" spans="1:9" x14ac:dyDescent="0.2">
      <c r="A17" s="14"/>
      <c r="B17" s="14"/>
      <c r="C17" s="15"/>
      <c r="D17" s="13" t="s">
        <v>23</v>
      </c>
      <c r="E17" s="36">
        <v>5.1700000000000003E-2</v>
      </c>
      <c r="F17" s="13">
        <f>G16</f>
        <v>38.36</v>
      </c>
      <c r="G17" s="13">
        <f>TRUNC(E17*F17,2)</f>
        <v>1.98</v>
      </c>
      <c r="I17" s="11"/>
    </row>
    <row r="18" spans="1:9" x14ac:dyDescent="0.2">
      <c r="A18" s="14"/>
      <c r="B18" s="14"/>
      <c r="C18" s="15"/>
      <c r="D18" s="24" t="s">
        <v>84</v>
      </c>
      <c r="E18" s="24"/>
      <c r="F18" s="24"/>
      <c r="G18" s="24">
        <f>SUM(G16:G17)</f>
        <v>40.339999999999996</v>
      </c>
      <c r="I18" s="11"/>
    </row>
    <row r="19" spans="1:9" ht="84" x14ac:dyDescent="0.2">
      <c r="A19" s="14" t="s">
        <v>24</v>
      </c>
      <c r="B19" s="14" t="s">
        <v>188</v>
      </c>
      <c r="C19" s="15" t="s">
        <v>191</v>
      </c>
      <c r="D19" s="12" t="s">
        <v>15</v>
      </c>
      <c r="E19" s="13">
        <v>1</v>
      </c>
      <c r="F19" s="13">
        <v>4000</v>
      </c>
      <c r="G19" s="13">
        <f>TRUNC(E19*F19,2)</f>
        <v>4000</v>
      </c>
      <c r="I19" s="11"/>
    </row>
    <row r="20" spans="1:9" x14ac:dyDescent="0.2">
      <c r="A20" s="14"/>
      <c r="B20" s="14"/>
      <c r="C20" s="15"/>
      <c r="D20" s="13" t="s">
        <v>23</v>
      </c>
      <c r="E20" s="36">
        <v>5.1700000000000003E-2</v>
      </c>
      <c r="F20" s="13">
        <f>G19</f>
        <v>4000</v>
      </c>
      <c r="G20" s="13">
        <f>TRUNC(E20*F20,2)</f>
        <v>206.8</v>
      </c>
      <c r="I20" s="11"/>
    </row>
    <row r="21" spans="1:9" x14ac:dyDescent="0.2">
      <c r="A21" s="14"/>
      <c r="B21" s="14"/>
      <c r="C21" s="15"/>
      <c r="D21" s="24" t="s">
        <v>84</v>
      </c>
      <c r="E21" s="24"/>
      <c r="F21" s="24"/>
      <c r="G21" s="24">
        <f>SUM(G19:G20)</f>
        <v>4206.8</v>
      </c>
      <c r="I21" s="11"/>
    </row>
    <row r="22" spans="1:9" ht="84" x14ac:dyDescent="0.2">
      <c r="A22" s="14" t="s">
        <v>189</v>
      </c>
      <c r="B22" s="14" t="s">
        <v>188</v>
      </c>
      <c r="C22" s="15" t="s">
        <v>192</v>
      </c>
      <c r="D22" s="12" t="s">
        <v>15</v>
      </c>
      <c r="E22" s="13">
        <v>1</v>
      </c>
      <c r="F22" s="13">
        <v>3000</v>
      </c>
      <c r="G22" s="13">
        <f>TRUNC(E22*F22,2)</f>
        <v>3000</v>
      </c>
      <c r="I22" s="11"/>
    </row>
    <row r="23" spans="1:9" x14ac:dyDescent="0.2">
      <c r="A23" s="14"/>
      <c r="B23" s="14"/>
      <c r="C23" s="15"/>
      <c r="D23" s="13" t="s">
        <v>23</v>
      </c>
      <c r="E23" s="36">
        <v>5.1700000000000003E-2</v>
      </c>
      <c r="F23" s="13">
        <f>G22</f>
        <v>3000</v>
      </c>
      <c r="G23" s="13">
        <f>TRUNC(E23*F23,2)</f>
        <v>155.1</v>
      </c>
      <c r="I23" s="11"/>
    </row>
    <row r="24" spans="1:9" x14ac:dyDescent="0.2">
      <c r="A24" s="14"/>
      <c r="B24" s="14"/>
      <c r="C24" s="15"/>
      <c r="D24" s="24" t="s">
        <v>84</v>
      </c>
      <c r="E24" s="24"/>
      <c r="F24" s="24"/>
      <c r="G24" s="24">
        <f>SUM(G22:G23)</f>
        <v>3155.1</v>
      </c>
      <c r="I24" s="11"/>
    </row>
    <row r="25" spans="1:9" x14ac:dyDescent="0.2">
      <c r="A25" s="14"/>
      <c r="B25" s="14"/>
      <c r="C25" s="15"/>
      <c r="D25" s="24"/>
      <c r="E25" s="24"/>
      <c r="F25" s="24"/>
      <c r="G25" s="24"/>
      <c r="I25" s="11"/>
    </row>
    <row r="26" spans="1:9" x14ac:dyDescent="0.2">
      <c r="A26" s="151" t="s">
        <v>190</v>
      </c>
      <c r="B26" s="14" t="s">
        <v>188</v>
      </c>
      <c r="C26" s="15" t="s">
        <v>220</v>
      </c>
      <c r="D26" s="12" t="s">
        <v>15</v>
      </c>
      <c r="E26" s="13">
        <v>1</v>
      </c>
      <c r="F26" s="13">
        <v>119</v>
      </c>
      <c r="G26" s="13">
        <f t="shared" ref="G26" si="0">TRUNC(E26*F26,2)</f>
        <v>119</v>
      </c>
      <c r="I26" s="11"/>
    </row>
    <row r="27" spans="1:9" x14ac:dyDescent="0.2">
      <c r="A27" s="14"/>
      <c r="B27" s="14"/>
      <c r="C27" s="15"/>
      <c r="D27" s="13" t="s">
        <v>23</v>
      </c>
      <c r="E27" s="36">
        <v>5.1700000000000003E-2</v>
      </c>
      <c r="F27" s="13">
        <f>G26</f>
        <v>119</v>
      </c>
      <c r="G27" s="13">
        <f>TRUNC(E27*F27,2)</f>
        <v>6.15</v>
      </c>
      <c r="I27" s="11"/>
    </row>
    <row r="28" spans="1:9" x14ac:dyDescent="0.2">
      <c r="A28" s="14"/>
      <c r="B28" s="14"/>
      <c r="C28" s="15"/>
      <c r="D28" s="24" t="s">
        <v>84</v>
      </c>
      <c r="E28" s="24"/>
      <c r="F28" s="24"/>
      <c r="G28" s="24">
        <f>SUM(G26:G27)</f>
        <v>125.15</v>
      </c>
      <c r="I28" s="11"/>
    </row>
    <row r="29" spans="1:9" x14ac:dyDescent="0.2">
      <c r="A29" s="14"/>
      <c r="B29" s="14"/>
      <c r="C29" s="15"/>
      <c r="D29" s="24"/>
      <c r="E29" s="24"/>
      <c r="F29" s="24"/>
      <c r="G29" s="24"/>
      <c r="I29" s="11"/>
    </row>
    <row r="30" spans="1:9" ht="24" x14ac:dyDescent="0.2">
      <c r="A30" s="151" t="s">
        <v>221</v>
      </c>
      <c r="B30" s="14" t="s">
        <v>188</v>
      </c>
      <c r="C30" s="15" t="s">
        <v>228</v>
      </c>
      <c r="D30" s="12" t="s">
        <v>15</v>
      </c>
      <c r="E30" s="13">
        <v>1</v>
      </c>
      <c r="F30" s="13">
        <v>297.7</v>
      </c>
      <c r="G30" s="13">
        <f t="shared" ref="G30" si="1">TRUNC(E30*F30,2)</f>
        <v>297.7</v>
      </c>
      <c r="I30" s="11"/>
    </row>
    <row r="31" spans="1:9" x14ac:dyDescent="0.2">
      <c r="A31" s="14"/>
      <c r="B31" s="14"/>
      <c r="C31" s="15"/>
      <c r="D31" s="13" t="s">
        <v>23</v>
      </c>
      <c r="E31" s="36">
        <v>5.1700000000000003E-2</v>
      </c>
      <c r="F31" s="13">
        <f>G30</f>
        <v>297.7</v>
      </c>
      <c r="G31" s="13">
        <f>TRUNC(E31*F31,2)</f>
        <v>15.39</v>
      </c>
      <c r="I31" s="11"/>
    </row>
    <row r="32" spans="1:9" x14ac:dyDescent="0.2">
      <c r="A32" s="14"/>
      <c r="B32" s="14"/>
      <c r="C32" s="15"/>
      <c r="D32" s="24" t="s">
        <v>84</v>
      </c>
      <c r="E32" s="24"/>
      <c r="F32" s="24"/>
      <c r="G32" s="24">
        <f>SUM(G30:G31)</f>
        <v>313.08999999999997</v>
      </c>
      <c r="I32" s="11"/>
    </row>
    <row r="33" spans="1:10" ht="48" x14ac:dyDescent="0.2">
      <c r="A33" s="151" t="s">
        <v>222</v>
      </c>
      <c r="B33" s="14"/>
      <c r="C33" s="15" t="s">
        <v>198</v>
      </c>
      <c r="D33" s="12"/>
      <c r="E33" s="13"/>
      <c r="F33" s="13"/>
      <c r="G33" s="13"/>
      <c r="I33" s="11"/>
    </row>
    <row r="34" spans="1:10" ht="24" x14ac:dyDescent="0.2">
      <c r="A34" s="14"/>
      <c r="B34" s="14" t="s">
        <v>180</v>
      </c>
      <c r="C34" s="15" t="s">
        <v>181</v>
      </c>
      <c r="D34" s="12" t="s">
        <v>8</v>
      </c>
      <c r="E34" s="13">
        <v>48</v>
      </c>
      <c r="F34" s="13">
        <f>TRUNC(18.77,2)</f>
        <v>18.77</v>
      </c>
      <c r="G34" s="13">
        <f t="shared" ref="G34:G37" si="2">TRUNC(E34*F34,2)</f>
        <v>900.96</v>
      </c>
      <c r="I34" s="11"/>
    </row>
    <row r="35" spans="1:10" ht="24" x14ac:dyDescent="0.2">
      <c r="A35" s="14"/>
      <c r="B35" s="14" t="s">
        <v>182</v>
      </c>
      <c r="C35" s="15" t="s">
        <v>183</v>
      </c>
      <c r="D35" s="12" t="s">
        <v>8</v>
      </c>
      <c r="E35" s="13">
        <v>80</v>
      </c>
      <c r="F35" s="13">
        <f>TRUNC(21.1,2)</f>
        <v>21.1</v>
      </c>
      <c r="G35" s="13">
        <f t="shared" si="2"/>
        <v>1688</v>
      </c>
      <c r="I35" s="11"/>
    </row>
    <row r="36" spans="1:10" ht="24" x14ac:dyDescent="0.2">
      <c r="A36" s="14"/>
      <c r="B36" s="14" t="s">
        <v>184</v>
      </c>
      <c r="C36" s="15" t="s">
        <v>185</v>
      </c>
      <c r="D36" s="12" t="s">
        <v>8</v>
      </c>
      <c r="E36" s="13">
        <v>48</v>
      </c>
      <c r="F36" s="13">
        <f>TRUNC(18.77,2)</f>
        <v>18.77</v>
      </c>
      <c r="G36" s="13">
        <f t="shared" si="2"/>
        <v>900.96</v>
      </c>
      <c r="I36" s="11"/>
    </row>
    <row r="37" spans="1:10" x14ac:dyDescent="0.2">
      <c r="A37" s="14"/>
      <c r="B37" s="14"/>
      <c r="C37" s="15" t="s">
        <v>186</v>
      </c>
      <c r="D37" s="12" t="s">
        <v>18</v>
      </c>
      <c r="E37" s="34">
        <v>1</v>
      </c>
      <c r="F37" s="13">
        <f>SUM(G34:G36)</f>
        <v>3489.92</v>
      </c>
      <c r="G37" s="13">
        <f t="shared" si="2"/>
        <v>3489.92</v>
      </c>
      <c r="I37" s="11"/>
    </row>
    <row r="38" spans="1:10" ht="14.25" customHeight="1" x14ac:dyDescent="0.2">
      <c r="A38" s="14"/>
      <c r="B38" s="14"/>
      <c r="C38" s="15"/>
      <c r="D38" s="13" t="s">
        <v>39</v>
      </c>
      <c r="E38" s="13"/>
      <c r="F38" s="13"/>
      <c r="G38" s="13">
        <f>TRUNC(SUM(G34:G37),2)</f>
        <v>6979.84</v>
      </c>
      <c r="I38" s="11"/>
    </row>
    <row r="39" spans="1:10" ht="14.25" customHeight="1" x14ac:dyDescent="0.2">
      <c r="A39" s="14"/>
      <c r="B39" s="14"/>
      <c r="C39" s="15"/>
      <c r="D39" s="13" t="s">
        <v>23</v>
      </c>
      <c r="E39" s="36">
        <f>E47</f>
        <v>0.18429999999999999</v>
      </c>
      <c r="F39" s="13">
        <f>G38</f>
        <v>6979.84</v>
      </c>
      <c r="G39" s="13">
        <f>TRUNC(E39*F39,2)</f>
        <v>1286.3800000000001</v>
      </c>
      <c r="I39" s="11"/>
    </row>
    <row r="40" spans="1:10" ht="14.25" customHeight="1" x14ac:dyDescent="0.2">
      <c r="A40" s="14"/>
      <c r="B40" s="14"/>
      <c r="C40" s="15"/>
      <c r="D40" s="13" t="s">
        <v>22</v>
      </c>
      <c r="E40" s="13"/>
      <c r="F40" s="13"/>
      <c r="G40" s="13">
        <f>TRUNC(SUM(G38:G39),2)</f>
        <v>8266.2199999999993</v>
      </c>
      <c r="I40" s="11"/>
    </row>
    <row r="41" spans="1:10" ht="14.25" customHeight="1" x14ac:dyDescent="0.2">
      <c r="A41" s="25" t="s">
        <v>37</v>
      </c>
      <c r="B41" s="25"/>
      <c r="C41" s="98" t="s">
        <v>157</v>
      </c>
      <c r="D41" s="13"/>
      <c r="E41" s="13"/>
      <c r="F41" s="13"/>
      <c r="G41" s="13"/>
      <c r="I41" s="11"/>
    </row>
    <row r="42" spans="1:10" x14ac:dyDescent="0.2">
      <c r="A42" s="14"/>
      <c r="B42" s="14"/>
      <c r="C42" s="39" t="s">
        <v>52</v>
      </c>
      <c r="D42" s="12"/>
      <c r="E42" s="13"/>
      <c r="F42" s="13"/>
      <c r="G42" s="13"/>
    </row>
    <row r="43" spans="1:10" x14ac:dyDescent="0.2">
      <c r="A43" s="25" t="s">
        <v>40</v>
      </c>
      <c r="B43" s="25"/>
      <c r="C43" s="26" t="s">
        <v>36</v>
      </c>
      <c r="D43" s="12"/>
      <c r="E43" s="13"/>
      <c r="F43" s="13"/>
      <c r="G43" s="13"/>
    </row>
    <row r="44" spans="1:10" ht="24" x14ac:dyDescent="0.2">
      <c r="A44" s="14" t="s">
        <v>160</v>
      </c>
      <c r="B44" s="14" t="s">
        <v>21</v>
      </c>
      <c r="C44" s="15" t="s">
        <v>34</v>
      </c>
      <c r="D44" s="12" t="s">
        <v>8</v>
      </c>
      <c r="E44" s="13">
        <v>128</v>
      </c>
      <c r="F44" s="13">
        <f>'C Diurna'!G26</f>
        <v>53.77</v>
      </c>
      <c r="G44" s="13">
        <f>TRUNC(E44*F44,2)</f>
        <v>6882.56</v>
      </c>
      <c r="I44" s="3">
        <v>1</v>
      </c>
      <c r="J44" s="3">
        <v>200</v>
      </c>
    </row>
    <row r="45" spans="1:10" ht="48" x14ac:dyDescent="0.2">
      <c r="A45" s="14" t="s">
        <v>160</v>
      </c>
      <c r="B45" s="14" t="s">
        <v>33</v>
      </c>
      <c r="C45" s="15" t="s">
        <v>81</v>
      </c>
      <c r="D45" s="12" t="s">
        <v>8</v>
      </c>
      <c r="E45" s="13">
        <f>E44</f>
        <v>128</v>
      </c>
      <c r="F45" s="13">
        <f>'C Diurna'!G43</f>
        <v>23.26</v>
      </c>
      <c r="G45" s="13">
        <f>TRUNC(E45*F45,2)</f>
        <v>2977.28</v>
      </c>
      <c r="I45" s="3">
        <v>1</v>
      </c>
      <c r="J45" s="3">
        <v>200</v>
      </c>
    </row>
    <row r="46" spans="1:10" x14ac:dyDescent="0.2">
      <c r="A46" s="14"/>
      <c r="B46" s="14"/>
      <c r="C46" s="15"/>
      <c r="D46" s="13" t="s">
        <v>39</v>
      </c>
      <c r="E46" s="13"/>
      <c r="F46" s="13"/>
      <c r="G46" s="13">
        <f>TRUNC(SUM(G44:G45),2)</f>
        <v>9859.84</v>
      </c>
    </row>
    <row r="47" spans="1:10" x14ac:dyDescent="0.2">
      <c r="A47" s="14"/>
      <c r="B47" s="14"/>
      <c r="C47" s="15"/>
      <c r="D47" s="13" t="s">
        <v>23</v>
      </c>
      <c r="E47" s="36">
        <v>0.18429999999999999</v>
      </c>
      <c r="F47" s="13">
        <f>G46</f>
        <v>9859.84</v>
      </c>
      <c r="G47" s="13">
        <f>TRUNC(E47*F47,2)</f>
        <v>1817.16</v>
      </c>
    </row>
    <row r="48" spans="1:10" x14ac:dyDescent="0.2">
      <c r="A48" s="14"/>
      <c r="B48" s="14"/>
      <c r="C48" s="15"/>
      <c r="D48" s="13" t="s">
        <v>22</v>
      </c>
      <c r="E48" s="13"/>
      <c r="F48" s="13"/>
      <c r="G48" s="13">
        <f>TRUNC(SUM(G46:G47),2)</f>
        <v>11677</v>
      </c>
    </row>
    <row r="49" spans="1:10" x14ac:dyDescent="0.2">
      <c r="A49" s="14"/>
      <c r="B49" s="14"/>
      <c r="C49" s="15"/>
      <c r="D49" s="13" t="s">
        <v>48</v>
      </c>
      <c r="E49" s="13"/>
      <c r="F49" s="13"/>
      <c r="G49" s="13">
        <f>E44</f>
        <v>128</v>
      </c>
    </row>
    <row r="50" spans="1:10" x14ac:dyDescent="0.2">
      <c r="A50" s="14"/>
      <c r="B50" s="14"/>
      <c r="C50" s="15"/>
      <c r="D50" s="24" t="s">
        <v>47</v>
      </c>
      <c r="E50" s="24"/>
      <c r="F50" s="24"/>
      <c r="G50" s="24">
        <f>G48/G49</f>
        <v>91.2265625</v>
      </c>
    </row>
    <row r="51" spans="1:10" x14ac:dyDescent="0.2">
      <c r="A51" s="25" t="s">
        <v>41</v>
      </c>
      <c r="B51" s="14"/>
      <c r="C51" s="26" t="s">
        <v>38</v>
      </c>
      <c r="D51" s="12"/>
      <c r="E51" s="13"/>
      <c r="F51" s="13"/>
      <c r="G51" s="13"/>
    </row>
    <row r="52" spans="1:10" x14ac:dyDescent="0.2">
      <c r="A52" s="14" t="s">
        <v>161</v>
      </c>
      <c r="B52" s="14" t="s">
        <v>79</v>
      </c>
      <c r="C52" s="15" t="s">
        <v>25</v>
      </c>
      <c r="D52" s="12" t="s">
        <v>8</v>
      </c>
      <c r="E52" s="13">
        <v>128</v>
      </c>
      <c r="F52" s="13">
        <f>'C Diurna'!G54</f>
        <v>31.17</v>
      </c>
      <c r="G52" s="13">
        <f>TRUNC(E52*F52,2)</f>
        <v>3989.76</v>
      </c>
      <c r="I52" s="3">
        <v>1</v>
      </c>
      <c r="J52" s="3">
        <v>176</v>
      </c>
    </row>
    <row r="53" spans="1:10" x14ac:dyDescent="0.2">
      <c r="A53" s="14" t="s">
        <v>162</v>
      </c>
      <c r="B53" s="14" t="s">
        <v>80</v>
      </c>
      <c r="C53" s="15" t="str">
        <f>"SERVENTE (" &amp; I53 &amp; ")"</f>
        <v>SERVENTE (4)</v>
      </c>
      <c r="D53" s="12" t="s">
        <v>8</v>
      </c>
      <c r="E53" s="13">
        <f>E52*I53</f>
        <v>512</v>
      </c>
      <c r="F53" s="13">
        <f>'C Diurna'!G49</f>
        <v>16.32</v>
      </c>
      <c r="G53" s="13">
        <f>TRUNC(E53*F53,2)</f>
        <v>8355.84</v>
      </c>
      <c r="I53" s="154">
        <v>4</v>
      </c>
      <c r="J53" s="3">
        <v>176</v>
      </c>
    </row>
    <row r="54" spans="1:10" x14ac:dyDescent="0.2">
      <c r="A54" s="14"/>
      <c r="B54" s="14"/>
      <c r="C54" s="15"/>
      <c r="D54" s="13" t="s">
        <v>39</v>
      </c>
      <c r="E54" s="13"/>
      <c r="F54" s="13"/>
      <c r="G54" s="13">
        <f>TRUNC(SUM(G52:G53),2)</f>
        <v>12345.6</v>
      </c>
    </row>
    <row r="55" spans="1:10" x14ac:dyDescent="0.2">
      <c r="A55" s="14"/>
      <c r="B55" s="14"/>
      <c r="C55" s="15"/>
      <c r="D55" s="13" t="s">
        <v>23</v>
      </c>
      <c r="E55" s="36">
        <f>E47</f>
        <v>0.18429999999999999</v>
      </c>
      <c r="F55" s="13">
        <f>G54</f>
        <v>12345.6</v>
      </c>
      <c r="G55" s="13">
        <f>TRUNC(E55*F55,2)</f>
        <v>2275.29</v>
      </c>
    </row>
    <row r="56" spans="1:10" x14ac:dyDescent="0.2">
      <c r="A56" s="14"/>
      <c r="B56" s="14"/>
      <c r="C56" s="15"/>
      <c r="D56" s="13" t="s">
        <v>22</v>
      </c>
      <c r="E56" s="13"/>
      <c r="F56" s="13"/>
      <c r="G56" s="13">
        <f>TRUNC(SUM(G54:G55),2)</f>
        <v>14620.89</v>
      </c>
    </row>
    <row r="57" spans="1:10" x14ac:dyDescent="0.2">
      <c r="A57" s="14"/>
      <c r="B57" s="14"/>
      <c r="C57" s="15"/>
      <c r="D57" s="13" t="s">
        <v>49</v>
      </c>
      <c r="E57" s="13"/>
      <c r="F57" s="13"/>
      <c r="G57" s="13">
        <f>E52</f>
        <v>128</v>
      </c>
    </row>
    <row r="58" spans="1:10" x14ac:dyDescent="0.2">
      <c r="A58" s="14"/>
      <c r="B58" s="14"/>
      <c r="C58" s="15"/>
      <c r="D58" s="24" t="s">
        <v>50</v>
      </c>
      <c r="E58" s="24"/>
      <c r="F58" s="24"/>
      <c r="G58" s="24">
        <f>G56/G57</f>
        <v>114.225703125</v>
      </c>
    </row>
    <row r="59" spans="1:10" x14ac:dyDescent="0.2">
      <c r="A59" s="14"/>
      <c r="B59" s="14"/>
      <c r="C59" s="39" t="s">
        <v>53</v>
      </c>
      <c r="D59" s="12"/>
      <c r="E59" s="13"/>
      <c r="F59" s="13"/>
      <c r="G59" s="13"/>
    </row>
    <row r="60" spans="1:10" x14ac:dyDescent="0.2">
      <c r="A60" s="25" t="s">
        <v>154</v>
      </c>
      <c r="B60" s="25"/>
      <c r="C60" s="26" t="s">
        <v>36</v>
      </c>
      <c r="D60" s="12"/>
      <c r="E60" s="13"/>
      <c r="F60" s="13"/>
      <c r="G60" s="13"/>
    </row>
    <row r="61" spans="1:10" ht="24" x14ac:dyDescent="0.2">
      <c r="A61" s="14" t="s">
        <v>163</v>
      </c>
      <c r="B61" s="14" t="s">
        <v>21</v>
      </c>
      <c r="C61" s="15" t="s">
        <v>34</v>
      </c>
      <c r="D61" s="12" t="s">
        <v>8</v>
      </c>
      <c r="E61" s="13">
        <v>64</v>
      </c>
      <c r="F61" s="13">
        <f>'C Noturna'!G33</f>
        <v>63.16</v>
      </c>
      <c r="G61" s="13">
        <f>TRUNC(E61*F61,2)</f>
        <v>4042.24</v>
      </c>
      <c r="I61" s="3">
        <v>1</v>
      </c>
      <c r="J61" s="3">
        <v>16</v>
      </c>
    </row>
    <row r="62" spans="1:10" ht="48" x14ac:dyDescent="0.2">
      <c r="A62" s="14" t="s">
        <v>163</v>
      </c>
      <c r="B62" s="14" t="s">
        <v>33</v>
      </c>
      <c r="C62" s="15" t="s">
        <v>81</v>
      </c>
      <c r="D62" s="12" t="s">
        <v>8</v>
      </c>
      <c r="E62" s="13">
        <f>E61</f>
        <v>64</v>
      </c>
      <c r="F62" s="13">
        <f>'C Noturna'!G51</f>
        <v>33.81</v>
      </c>
      <c r="G62" s="13">
        <f>TRUNC(E62*F62,2)</f>
        <v>2163.84</v>
      </c>
      <c r="I62" s="3">
        <v>1</v>
      </c>
      <c r="J62" s="3">
        <v>16</v>
      </c>
    </row>
    <row r="63" spans="1:10" x14ac:dyDescent="0.2">
      <c r="A63" s="14"/>
      <c r="B63" s="14"/>
      <c r="C63" s="15"/>
      <c r="D63" s="13" t="s">
        <v>39</v>
      </c>
      <c r="E63" s="13"/>
      <c r="F63" s="13"/>
      <c r="G63" s="13">
        <f>TRUNC(SUM(G61:G62),2)</f>
        <v>6206.08</v>
      </c>
    </row>
    <row r="64" spans="1:10" x14ac:dyDescent="0.2">
      <c r="A64" s="14"/>
      <c r="B64" s="14"/>
      <c r="C64" s="15"/>
      <c r="D64" s="13" t="s">
        <v>23</v>
      </c>
      <c r="E64" s="36">
        <f>E47</f>
        <v>0.18429999999999999</v>
      </c>
      <c r="F64" s="13">
        <f>G63</f>
        <v>6206.08</v>
      </c>
      <c r="G64" s="13">
        <f>TRUNC(E64*F64,2)</f>
        <v>1143.78</v>
      </c>
    </row>
    <row r="65" spans="1:10" x14ac:dyDescent="0.2">
      <c r="A65" s="14"/>
      <c r="B65" s="14"/>
      <c r="C65" s="15"/>
      <c r="D65" s="13" t="s">
        <v>22</v>
      </c>
      <c r="E65" s="13"/>
      <c r="F65" s="13"/>
      <c r="G65" s="13">
        <f>TRUNC(SUM(G63:G64),2)</f>
        <v>7349.86</v>
      </c>
    </row>
    <row r="66" spans="1:10" x14ac:dyDescent="0.2">
      <c r="A66" s="14"/>
      <c r="B66" s="14"/>
      <c r="C66" s="15"/>
      <c r="D66" s="13" t="s">
        <v>48</v>
      </c>
      <c r="E66" s="13"/>
      <c r="F66" s="13"/>
      <c r="G66" s="13">
        <f>E61</f>
        <v>64</v>
      </c>
    </row>
    <row r="67" spans="1:10" x14ac:dyDescent="0.2">
      <c r="A67" s="14"/>
      <c r="B67" s="14"/>
      <c r="C67" s="15"/>
      <c r="D67" s="24" t="s">
        <v>47</v>
      </c>
      <c r="E67" s="24"/>
      <c r="F67" s="24"/>
      <c r="G67" s="24">
        <f>G65/G66</f>
        <v>114.84156249999999</v>
      </c>
    </row>
    <row r="68" spans="1:10" x14ac:dyDescent="0.2">
      <c r="A68" s="25" t="s">
        <v>155</v>
      </c>
      <c r="B68" s="14"/>
      <c r="C68" s="26" t="s">
        <v>38</v>
      </c>
      <c r="D68" s="12"/>
      <c r="E68" s="13"/>
      <c r="F68" s="13"/>
      <c r="G68" s="13"/>
    </row>
    <row r="69" spans="1:10" x14ac:dyDescent="0.2">
      <c r="A69" s="14" t="s">
        <v>164</v>
      </c>
      <c r="B69" s="14" t="s">
        <v>79</v>
      </c>
      <c r="C69" s="15" t="s">
        <v>25</v>
      </c>
      <c r="D69" s="12" t="s">
        <v>8</v>
      </c>
      <c r="E69" s="13">
        <f>E61</f>
        <v>64</v>
      </c>
      <c r="F69" s="13">
        <f>'C Noturna'!G64</f>
        <v>46.75</v>
      </c>
      <c r="G69" s="13">
        <f>TRUNC(E69*F69,2)</f>
        <v>2992</v>
      </c>
      <c r="I69" s="3">
        <v>1</v>
      </c>
      <c r="J69" s="3">
        <v>16</v>
      </c>
    </row>
    <row r="70" spans="1:10" x14ac:dyDescent="0.2">
      <c r="A70" s="14" t="s">
        <v>164</v>
      </c>
      <c r="B70" s="14" t="s">
        <v>80</v>
      </c>
      <c r="C70" s="15" t="str">
        <f>"SERVENTE (" &amp; I70 &amp; ")"</f>
        <v>SERVENTE (4)</v>
      </c>
      <c r="D70" s="12" t="s">
        <v>8</v>
      </c>
      <c r="E70" s="13">
        <f>E69*I70</f>
        <v>256</v>
      </c>
      <c r="F70" s="13">
        <f>'C Noturna'!G58</f>
        <v>24.48</v>
      </c>
      <c r="G70" s="13">
        <f>TRUNC(E70*F70,2)</f>
        <v>6266.88</v>
      </c>
      <c r="I70" s="3">
        <f>I53</f>
        <v>4</v>
      </c>
      <c r="J70" s="3">
        <v>16</v>
      </c>
    </row>
    <row r="71" spans="1:10" x14ac:dyDescent="0.2">
      <c r="A71" s="14"/>
      <c r="B71" s="14"/>
      <c r="C71" s="15"/>
      <c r="D71" s="13" t="s">
        <v>39</v>
      </c>
      <c r="E71" s="13"/>
      <c r="F71" s="13"/>
      <c r="G71" s="13">
        <f>TRUNC(SUM(G69:G70),2)</f>
        <v>9258.8799999999992</v>
      </c>
    </row>
    <row r="72" spans="1:10" x14ac:dyDescent="0.2">
      <c r="A72" s="14"/>
      <c r="B72" s="14"/>
      <c r="C72" s="15"/>
      <c r="D72" s="13" t="s">
        <v>23</v>
      </c>
      <c r="E72" s="36">
        <f>E47</f>
        <v>0.18429999999999999</v>
      </c>
      <c r="F72" s="13">
        <f>G71</f>
        <v>9258.8799999999992</v>
      </c>
      <c r="G72" s="13">
        <f>TRUNC(E72*F72,2)</f>
        <v>1706.41</v>
      </c>
    </row>
    <row r="73" spans="1:10" x14ac:dyDescent="0.2">
      <c r="A73" s="14"/>
      <c r="B73" s="14"/>
      <c r="C73" s="15"/>
      <c r="D73" s="13" t="s">
        <v>22</v>
      </c>
      <c r="E73" s="13"/>
      <c r="F73" s="13"/>
      <c r="G73" s="13">
        <f>TRUNC(SUM(G71:G72),2)</f>
        <v>10965.29</v>
      </c>
    </row>
    <row r="74" spans="1:10" x14ac:dyDescent="0.2">
      <c r="A74" s="14"/>
      <c r="B74" s="14"/>
      <c r="C74" s="15"/>
      <c r="D74" s="13" t="s">
        <v>49</v>
      </c>
      <c r="E74" s="13"/>
      <c r="F74" s="13"/>
      <c r="G74" s="13">
        <f>E69</f>
        <v>64</v>
      </c>
    </row>
    <row r="75" spans="1:10" x14ac:dyDescent="0.2">
      <c r="A75" s="14"/>
      <c r="B75" s="14"/>
      <c r="C75" s="15"/>
      <c r="D75" s="24" t="s">
        <v>50</v>
      </c>
      <c r="E75" s="24"/>
      <c r="F75" s="24"/>
      <c r="G75" s="24">
        <f>G73/G74</f>
        <v>171.33265625000001</v>
      </c>
    </row>
    <row r="76" spans="1:10" x14ac:dyDescent="0.2">
      <c r="A76" s="14"/>
      <c r="B76" s="14"/>
      <c r="C76" s="15"/>
      <c r="D76" s="24"/>
      <c r="E76" s="24"/>
      <c r="F76" s="24"/>
      <c r="G76" s="24"/>
    </row>
    <row r="77" spans="1:10" x14ac:dyDescent="0.2">
      <c r="A77" s="14"/>
      <c r="B77" s="14"/>
      <c r="C77" s="15"/>
      <c r="D77" s="24"/>
      <c r="E77" s="24"/>
      <c r="F77" s="24"/>
      <c r="G77" s="24"/>
    </row>
  </sheetData>
  <mergeCells count="6">
    <mergeCell ref="D8:G8"/>
    <mergeCell ref="A1:G1"/>
    <mergeCell ref="A2:G2"/>
    <mergeCell ref="A3:G3"/>
    <mergeCell ref="A7:G7"/>
    <mergeCell ref="A5:G5"/>
  </mergeCells>
  <phoneticPr fontId="2" type="noConversion"/>
  <printOptions horizontalCentered="1"/>
  <pageMargins left="0.39370078740157483" right="0.32" top="0.59055118110236227" bottom="0.72" header="0.51181102362204722" footer="0.51181102362204722"/>
  <pageSetup paperSize="9" scale="86" fitToHeight="0" orientation="portrait" blackAndWhite="1" horizontalDpi="4294967294" verticalDpi="30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47"/>
  <sheetViews>
    <sheetView view="pageBreakPreview" zoomScaleNormal="100" workbookViewId="0">
      <selection activeCell="C28" sqref="C28"/>
    </sheetView>
  </sheetViews>
  <sheetFormatPr defaultColWidth="11.42578125" defaultRowHeight="12.75" x14ac:dyDescent="0.2"/>
  <cols>
    <col min="1" max="1" width="5.28515625" style="3" customWidth="1"/>
    <col min="2" max="2" width="12.140625" style="3" hidden="1" customWidth="1"/>
    <col min="3" max="3" width="81.28515625" style="11" customWidth="1"/>
    <col min="4" max="4" width="10.42578125" style="3" customWidth="1"/>
    <col min="5" max="5" width="9.5703125" style="3" customWidth="1"/>
    <col min="6" max="6" width="11.42578125" style="3" customWidth="1"/>
    <col min="7" max="7" width="14.140625" style="3" customWidth="1"/>
    <col min="8" max="8" width="7.7109375" style="3" customWidth="1"/>
    <col min="9" max="9" width="7.140625" style="3" customWidth="1"/>
    <col min="10" max="10" width="7.28515625" style="3" customWidth="1"/>
    <col min="11" max="16384" width="11.42578125" style="3"/>
  </cols>
  <sheetData>
    <row r="1" spans="1:9" ht="20.25" x14ac:dyDescent="0.3">
      <c r="A1" s="182" t="s">
        <v>9</v>
      </c>
      <c r="B1" s="182"/>
      <c r="C1" s="182"/>
      <c r="D1" s="182"/>
      <c r="E1" s="182"/>
      <c r="F1" s="182"/>
      <c r="G1" s="182"/>
      <c r="H1" s="20"/>
    </row>
    <row r="2" spans="1:9" ht="18" x14ac:dyDescent="0.25">
      <c r="A2" s="183" t="s">
        <v>10</v>
      </c>
      <c r="B2" s="183"/>
      <c r="C2" s="183"/>
      <c r="D2" s="183"/>
      <c r="E2" s="183"/>
      <c r="F2" s="183"/>
      <c r="G2" s="183"/>
      <c r="H2" s="20"/>
    </row>
    <row r="3" spans="1:9" ht="15.75" x14ac:dyDescent="0.25">
      <c r="A3" s="185" t="s">
        <v>11</v>
      </c>
      <c r="B3" s="185"/>
      <c r="C3" s="185"/>
      <c r="D3" s="185"/>
      <c r="E3" s="185"/>
      <c r="F3" s="185"/>
      <c r="G3" s="185"/>
      <c r="H3" s="20"/>
    </row>
    <row r="4" spans="1:9" ht="6.75" customHeight="1" x14ac:dyDescent="0.25">
      <c r="A4" s="17"/>
      <c r="B4" s="21"/>
      <c r="C4" s="21"/>
      <c r="D4" s="22"/>
      <c r="E4" s="22"/>
      <c r="F4" s="23"/>
      <c r="G4" s="23"/>
      <c r="H4" s="20"/>
    </row>
    <row r="5" spans="1:9" ht="15.75" x14ac:dyDescent="0.25">
      <c r="A5" s="184" t="s">
        <v>173</v>
      </c>
      <c r="B5" s="184"/>
      <c r="C5" s="184"/>
      <c r="D5" s="184"/>
      <c r="E5" s="184"/>
      <c r="F5" s="184"/>
      <c r="G5" s="184"/>
      <c r="H5" s="20"/>
    </row>
    <row r="6" spans="1:9" ht="4.5" customHeight="1" x14ac:dyDescent="0.25">
      <c r="A6" s="4"/>
      <c r="B6" s="21"/>
      <c r="C6" s="21"/>
      <c r="D6" s="22"/>
      <c r="E6" s="22"/>
      <c r="F6" s="23"/>
      <c r="G6" s="23"/>
      <c r="H6" s="20"/>
    </row>
    <row r="7" spans="1:9" ht="15" x14ac:dyDescent="0.2">
      <c r="A7" s="179" t="s">
        <v>35</v>
      </c>
      <c r="B7" s="179"/>
      <c r="C7" s="179"/>
      <c r="D7" s="179"/>
      <c r="E7" s="179"/>
      <c r="F7" s="179"/>
      <c r="G7" s="179"/>
      <c r="H7" s="20"/>
    </row>
    <row r="8" spans="1:9" ht="15.75" x14ac:dyDescent="0.25">
      <c r="A8" s="6" t="s">
        <v>7</v>
      </c>
      <c r="B8" s="7"/>
      <c r="C8" s="8"/>
      <c r="D8" s="173" t="s">
        <v>224</v>
      </c>
      <c r="E8" s="174"/>
      <c r="F8" s="174"/>
      <c r="G8" s="175"/>
      <c r="H8" s="20"/>
    </row>
    <row r="9" spans="1:9" ht="14.25" customHeight="1" x14ac:dyDescent="0.2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I9" s="11"/>
    </row>
    <row r="10" spans="1:9" ht="14.25" customHeight="1" x14ac:dyDescent="0.2">
      <c r="A10" s="25" t="s">
        <v>12</v>
      </c>
      <c r="B10" s="25"/>
      <c r="C10" s="97" t="s">
        <v>197</v>
      </c>
      <c r="D10" s="12"/>
      <c r="E10" s="13"/>
      <c r="F10" s="13"/>
      <c r="G10" s="13"/>
      <c r="I10" s="11"/>
    </row>
    <row r="11" spans="1:9" ht="14.25" customHeight="1" x14ac:dyDescent="0.2">
      <c r="A11" s="14" t="s">
        <v>13</v>
      </c>
      <c r="B11" s="14" t="s">
        <v>167</v>
      </c>
      <c r="C11" s="37" t="s">
        <v>172</v>
      </c>
      <c r="D11" s="12" t="s">
        <v>15</v>
      </c>
      <c r="E11" s="13">
        <v>30</v>
      </c>
      <c r="F11" s="13">
        <f>'COMP -ORÇ'!G15</f>
        <v>174.64000000000001</v>
      </c>
      <c r="G11" s="13">
        <f t="shared" ref="G11:G17" si="0">E11*F11</f>
        <v>5239.2000000000007</v>
      </c>
      <c r="I11" s="11"/>
    </row>
    <row r="12" spans="1:9" ht="14.25" customHeight="1" x14ac:dyDescent="0.2">
      <c r="A12" s="14" t="s">
        <v>159</v>
      </c>
      <c r="B12" s="14" t="s">
        <v>165</v>
      </c>
      <c r="C12" s="37" t="s">
        <v>171</v>
      </c>
      <c r="D12" s="12" t="s">
        <v>15</v>
      </c>
      <c r="E12" s="13">
        <v>60</v>
      </c>
      <c r="F12" s="13">
        <f>'COMP -ORÇ'!G18</f>
        <v>40.339999999999996</v>
      </c>
      <c r="G12" s="13">
        <f t="shared" si="0"/>
        <v>2420.3999999999996</v>
      </c>
      <c r="I12" s="11"/>
    </row>
    <row r="13" spans="1:9" ht="48" x14ac:dyDescent="0.2">
      <c r="A13" s="14" t="s">
        <v>24</v>
      </c>
      <c r="B13" s="14" t="s">
        <v>188</v>
      </c>
      <c r="C13" s="37" t="s">
        <v>193</v>
      </c>
      <c r="D13" s="12" t="s">
        <v>15</v>
      </c>
      <c r="E13" s="13">
        <v>2</v>
      </c>
      <c r="F13" s="13">
        <f>'COMP -ORÇ'!G21</f>
        <v>4206.8</v>
      </c>
      <c r="G13" s="13">
        <f t="shared" si="0"/>
        <v>8413.6</v>
      </c>
      <c r="I13" s="11"/>
    </row>
    <row r="14" spans="1:9" ht="48" x14ac:dyDescent="0.2">
      <c r="A14" s="14" t="s">
        <v>189</v>
      </c>
      <c r="B14" s="14" t="s">
        <v>188</v>
      </c>
      <c r="C14" s="37" t="s">
        <v>194</v>
      </c>
      <c r="D14" s="12" t="s">
        <v>15</v>
      </c>
      <c r="E14" s="13">
        <v>2</v>
      </c>
      <c r="F14" s="13">
        <f>'COMP -ORÇ'!G24</f>
        <v>3155.1</v>
      </c>
      <c r="G14" s="13">
        <f t="shared" si="0"/>
        <v>6310.2</v>
      </c>
      <c r="I14" s="11"/>
    </row>
    <row r="15" spans="1:9" x14ac:dyDescent="0.2">
      <c r="A15" s="14" t="s">
        <v>190</v>
      </c>
      <c r="B15" s="14"/>
      <c r="C15" s="15" t="s">
        <v>226</v>
      </c>
      <c r="D15" s="12" t="s">
        <v>15</v>
      </c>
      <c r="E15" s="13">
        <v>4</v>
      </c>
      <c r="F15" s="13">
        <f>'COMP -ORÇ'!G28</f>
        <v>125.15</v>
      </c>
      <c r="G15" s="13">
        <f t="shared" si="0"/>
        <v>500.6</v>
      </c>
      <c r="I15" s="11"/>
    </row>
    <row r="16" spans="1:9" x14ac:dyDescent="0.2">
      <c r="A16" s="14" t="s">
        <v>221</v>
      </c>
      <c r="B16" s="14"/>
      <c r="C16" s="15" t="s">
        <v>227</v>
      </c>
      <c r="D16" s="12" t="s">
        <v>15</v>
      </c>
      <c r="E16" s="13">
        <v>2</v>
      </c>
      <c r="F16" s="13">
        <f>'COMP -ORÇ'!G32</f>
        <v>313.08999999999997</v>
      </c>
      <c r="G16" s="13">
        <f t="shared" si="0"/>
        <v>626.17999999999995</v>
      </c>
      <c r="I16" s="11"/>
    </row>
    <row r="17" spans="1:9" ht="24" x14ac:dyDescent="0.2">
      <c r="A17" s="14" t="s">
        <v>222</v>
      </c>
      <c r="B17" s="14"/>
      <c r="C17" s="15" t="s">
        <v>223</v>
      </c>
      <c r="D17" s="133" t="s">
        <v>209</v>
      </c>
      <c r="E17" s="13">
        <v>1</v>
      </c>
      <c r="F17" s="13">
        <f>'COMP -ORÇ'!G40</f>
        <v>8266.2199999999993</v>
      </c>
      <c r="G17" s="13">
        <f t="shared" si="0"/>
        <v>8266.2199999999993</v>
      </c>
      <c r="I17" s="11"/>
    </row>
    <row r="18" spans="1:9" ht="14.25" customHeight="1" x14ac:dyDescent="0.2">
      <c r="A18" s="14"/>
      <c r="B18" s="14"/>
      <c r="C18" s="37"/>
      <c r="D18" s="24" t="s">
        <v>170</v>
      </c>
      <c r="E18" s="13"/>
      <c r="F18" s="13"/>
      <c r="G18" s="24">
        <f>SUM(G11:G17)</f>
        <v>31776.400000000001</v>
      </c>
      <c r="I18" s="11"/>
    </row>
    <row r="19" spans="1:9" ht="14.25" customHeight="1" x14ac:dyDescent="0.2">
      <c r="A19" s="25" t="s">
        <v>37</v>
      </c>
      <c r="B19" s="25"/>
      <c r="C19" s="97" t="s">
        <v>157</v>
      </c>
      <c r="D19" s="12"/>
      <c r="E19" s="13"/>
      <c r="F19" s="13"/>
      <c r="G19" s="13"/>
      <c r="I19" s="11"/>
    </row>
    <row r="20" spans="1:9" ht="48" x14ac:dyDescent="0.2">
      <c r="A20" s="14" t="s">
        <v>40</v>
      </c>
      <c r="B20" s="14"/>
      <c r="C20" s="37" t="s">
        <v>54</v>
      </c>
      <c r="D20" s="12" t="s">
        <v>45</v>
      </c>
      <c r="E20" s="13">
        <v>128</v>
      </c>
      <c r="F20" s="13">
        <f>'COMP -ORÇ'!G50</f>
        <v>91.2265625</v>
      </c>
      <c r="G20" s="13">
        <f>E20*F20</f>
        <v>11677</v>
      </c>
    </row>
    <row r="21" spans="1:9" ht="48" x14ac:dyDescent="0.2">
      <c r="A21" s="14" t="s">
        <v>41</v>
      </c>
      <c r="B21" s="14"/>
      <c r="C21" s="37" t="s">
        <v>55</v>
      </c>
      <c r="D21" s="12" t="s">
        <v>45</v>
      </c>
      <c r="E21" s="13">
        <v>64</v>
      </c>
      <c r="F21" s="13">
        <f>'COMP -ORÇ'!G67</f>
        <v>114.84156249999999</v>
      </c>
      <c r="G21" s="13">
        <f>E21*F21</f>
        <v>7349.86</v>
      </c>
    </row>
    <row r="22" spans="1:9" ht="48" x14ac:dyDescent="0.2">
      <c r="A22" s="14" t="s">
        <v>154</v>
      </c>
      <c r="B22" s="14"/>
      <c r="C22" s="37" t="s">
        <v>56</v>
      </c>
      <c r="D22" s="12" t="s">
        <v>46</v>
      </c>
      <c r="E22" s="13">
        <v>128</v>
      </c>
      <c r="F22" s="13">
        <f>'COMP -ORÇ'!G58</f>
        <v>114.225703125</v>
      </c>
      <c r="G22" s="13">
        <f>E22*F22</f>
        <v>14620.89</v>
      </c>
    </row>
    <row r="23" spans="1:9" ht="48" x14ac:dyDescent="0.2">
      <c r="A23" s="14" t="s">
        <v>155</v>
      </c>
      <c r="B23" s="14"/>
      <c r="C23" s="37" t="s">
        <v>57</v>
      </c>
      <c r="D23" s="12" t="s">
        <v>46</v>
      </c>
      <c r="E23" s="13">
        <v>64</v>
      </c>
      <c r="F23" s="13">
        <f>'COMP -ORÇ'!G75</f>
        <v>171.33265625000001</v>
      </c>
      <c r="G23" s="13">
        <f>E23*F23</f>
        <v>10965.29</v>
      </c>
    </row>
    <row r="24" spans="1:9" x14ac:dyDescent="0.2">
      <c r="A24" s="14"/>
      <c r="B24" s="14"/>
      <c r="C24" s="15"/>
      <c r="D24" s="13" t="s">
        <v>22</v>
      </c>
      <c r="E24" s="13"/>
      <c r="F24" s="13"/>
      <c r="G24" s="13">
        <f>SUM(G20:G23)</f>
        <v>44613.04</v>
      </c>
    </row>
    <row r="25" spans="1:9" x14ac:dyDescent="0.2">
      <c r="A25" s="14"/>
      <c r="B25" s="14"/>
      <c r="C25" s="15"/>
      <c r="D25" s="12" t="s">
        <v>51</v>
      </c>
      <c r="E25" s="13"/>
      <c r="F25" s="13"/>
      <c r="G25" s="13">
        <v>12</v>
      </c>
    </row>
    <row r="26" spans="1:9" x14ac:dyDescent="0.2">
      <c r="A26" s="14"/>
      <c r="B26" s="14"/>
      <c r="C26" s="15"/>
      <c r="D26" s="24" t="s">
        <v>158</v>
      </c>
      <c r="E26" s="13"/>
      <c r="F26" s="13"/>
      <c r="G26" s="24">
        <f>G24*G25</f>
        <v>535356.48</v>
      </c>
    </row>
    <row r="27" spans="1:9" x14ac:dyDescent="0.2">
      <c r="A27" s="14"/>
      <c r="B27" s="14"/>
      <c r="C27" s="15"/>
      <c r="D27" s="24" t="s">
        <v>169</v>
      </c>
      <c r="E27" s="13"/>
      <c r="F27" s="13"/>
      <c r="G27" s="24">
        <f>G26+G18</f>
        <v>567132.88</v>
      </c>
      <c r="I27" s="3">
        <f>G27/12*10</f>
        <v>472610.73333333334</v>
      </c>
    </row>
    <row r="28" spans="1:9" x14ac:dyDescent="0.2">
      <c r="A28" s="14"/>
      <c r="B28" s="14"/>
      <c r="C28" s="15" t="s">
        <v>229</v>
      </c>
      <c r="D28" s="24"/>
      <c r="E28" s="13"/>
      <c r="F28" s="13"/>
      <c r="G28" s="24"/>
    </row>
    <row r="29" spans="1:9" ht="60" x14ac:dyDescent="0.2">
      <c r="A29" s="14"/>
      <c r="B29" s="14"/>
      <c r="C29" s="153" t="s">
        <v>230</v>
      </c>
      <c r="D29" s="24"/>
      <c r="E29" s="13"/>
      <c r="F29" s="13"/>
      <c r="G29" s="24"/>
    </row>
    <row r="30" spans="1:9" ht="48" x14ac:dyDescent="0.2">
      <c r="A30" s="14"/>
      <c r="B30" s="14"/>
      <c r="C30" s="153" t="s">
        <v>231</v>
      </c>
      <c r="D30" s="24"/>
      <c r="E30" s="13"/>
      <c r="F30" s="13"/>
      <c r="G30" s="24"/>
    </row>
    <row r="31" spans="1:9" x14ac:dyDescent="0.2">
      <c r="A31" s="14"/>
      <c r="B31" s="14"/>
      <c r="C31" s="15"/>
      <c r="D31" s="13"/>
      <c r="E31" s="13"/>
      <c r="F31" s="13"/>
      <c r="G31" s="13"/>
    </row>
    <row r="34" spans="5:7" x14ac:dyDescent="0.2">
      <c r="E34" s="102" t="s">
        <v>199</v>
      </c>
      <c r="G34" s="101">
        <v>472493.83999999997</v>
      </c>
    </row>
    <row r="47" spans="5:7" x14ac:dyDescent="0.2">
      <c r="G47" s="3" t="s">
        <v>72</v>
      </c>
    </row>
  </sheetData>
  <mergeCells count="6">
    <mergeCell ref="D8:G8"/>
    <mergeCell ref="A1:G1"/>
    <mergeCell ref="A2:G2"/>
    <mergeCell ref="A3:G3"/>
    <mergeCell ref="A7:G7"/>
    <mergeCell ref="A5:G5"/>
  </mergeCells>
  <phoneticPr fontId="2" type="noConversion"/>
  <printOptions horizontalCentered="1"/>
  <pageMargins left="0.39370078740157483" right="0.39370078740157483" top="0.59055118110236227" bottom="1.0236220472440944" header="0.51181102362204722" footer="0.51181102362204722"/>
  <pageSetup paperSize="9" scale="66" fitToWidth="0" orientation="landscape" blackAndWhite="1" horizontalDpi="4294967294" verticalDpi="300" r:id="rId1"/>
  <headerFooter alignWithMargins="0"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G28"/>
  <sheetViews>
    <sheetView view="pageBreakPreview" topLeftCell="J1" zoomScale="85" zoomScaleNormal="100" zoomScaleSheetLayoutView="85" workbookViewId="0">
      <selection activeCell="S18" sqref="S18"/>
    </sheetView>
  </sheetViews>
  <sheetFormatPr defaultRowHeight="12.75" x14ac:dyDescent="0.2"/>
  <cols>
    <col min="1" max="1" width="5.42578125" style="103" customWidth="1"/>
    <col min="2" max="2" width="28.42578125" style="103" customWidth="1"/>
    <col min="3" max="3" width="9" style="103" customWidth="1"/>
    <col min="4" max="4" width="7.140625" style="103" customWidth="1"/>
    <col min="5" max="5" width="9" style="103" customWidth="1"/>
    <col min="6" max="6" width="7.140625" style="103" customWidth="1"/>
    <col min="7" max="7" width="9" style="103" customWidth="1"/>
    <col min="8" max="8" width="7.140625" style="103" customWidth="1"/>
    <col min="9" max="9" width="9" style="103" customWidth="1"/>
    <col min="10" max="10" width="7.140625" style="103" customWidth="1"/>
    <col min="11" max="11" width="9" style="103" customWidth="1"/>
    <col min="12" max="12" width="7.140625" style="103" customWidth="1"/>
    <col min="13" max="13" width="9" style="103" customWidth="1"/>
    <col min="14" max="14" width="7.140625" style="103" customWidth="1"/>
    <col min="15" max="15" width="5.85546875" style="103" customWidth="1"/>
    <col min="16" max="16" width="27.5703125" style="103" customWidth="1"/>
    <col min="17" max="17" width="9" style="103" customWidth="1"/>
    <col min="18" max="18" width="7.140625" style="103" customWidth="1"/>
    <col min="19" max="19" width="9" style="103" customWidth="1"/>
    <col min="20" max="20" width="7.140625" style="103" customWidth="1"/>
    <col min="21" max="21" width="9" style="103" customWidth="1"/>
    <col min="22" max="22" width="7.140625" style="103" customWidth="1"/>
    <col min="23" max="23" width="9" style="103" customWidth="1"/>
    <col min="24" max="24" width="7.140625" style="103" customWidth="1"/>
    <col min="25" max="25" width="9" style="103" customWidth="1"/>
    <col min="26" max="26" width="7.140625" style="103" customWidth="1"/>
    <col min="27" max="27" width="9" style="103" customWidth="1"/>
    <col min="28" max="28" width="7.140625" style="103" customWidth="1"/>
    <col min="29" max="29" width="11.28515625" style="103" customWidth="1"/>
    <col min="30" max="30" width="12.5703125" style="103" bestFit="1" customWidth="1"/>
    <col min="31" max="31" width="10.7109375" style="103" customWidth="1"/>
    <col min="32" max="16384" width="9.140625" style="103"/>
  </cols>
  <sheetData>
    <row r="1" spans="1:33" ht="31.5" x14ac:dyDescent="0.6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43"/>
      <c r="N1" s="143"/>
      <c r="O1" s="192" t="str">
        <f>A1</f>
        <v>PREFEITURA MUNICIPAL DE BARRA MANSA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43"/>
      <c r="AB1" s="143"/>
      <c r="AC1" s="144"/>
    </row>
    <row r="2" spans="1:33" ht="22.5" x14ac:dyDescent="0.45">
      <c r="A2" s="193" t="s">
        <v>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45"/>
      <c r="N2" s="145"/>
      <c r="O2" s="193" t="str">
        <f>A2</f>
        <v>SECRETARIA MUNICIPAL DE ORDEM PÚBLICA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45"/>
      <c r="AB2" s="145"/>
      <c r="AC2" s="146"/>
    </row>
    <row r="3" spans="1:33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</row>
    <row r="4" spans="1:33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</row>
    <row r="5" spans="1:33" x14ac:dyDescent="0.2">
      <c r="A5" s="194" t="s">
        <v>200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47"/>
      <c r="N5" s="147"/>
      <c r="O5" s="194" t="str">
        <f>A5</f>
        <v>CRONOGRAMA FÍSICO FINANCEIRO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47"/>
      <c r="AB5" s="147"/>
      <c r="AC5" s="148"/>
    </row>
    <row r="6" spans="1:33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5"/>
      <c r="AE6" s="103">
        <v>8.33</v>
      </c>
    </row>
    <row r="7" spans="1:33" ht="26.25" customHeight="1" x14ac:dyDescent="0.2">
      <c r="A7" s="186" t="s">
        <v>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49"/>
      <c r="N7" s="149"/>
      <c r="O7" s="186" t="str">
        <f>A7</f>
        <v>OBRA/SERVIÇO: MANUTENÇÃO E IMPLANTAÇÃO DE SINALIZAÇÃO GRÁFICA VERTICAL E HORIZONTAL NO MUNÍCIPIO.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49"/>
      <c r="AB7" s="149"/>
      <c r="AC7" s="150"/>
      <c r="AD7" s="108"/>
      <c r="AE7" s="103">
        <v>12</v>
      </c>
    </row>
    <row r="8" spans="1:33" x14ac:dyDescent="0.2">
      <c r="A8" s="106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5"/>
      <c r="AE8" s="103">
        <f>AE6*AE7</f>
        <v>99.960000000000008</v>
      </c>
    </row>
    <row r="9" spans="1:33" x14ac:dyDescent="0.2">
      <c r="A9" s="189" t="s">
        <v>0</v>
      </c>
      <c r="B9" s="189" t="s">
        <v>201</v>
      </c>
      <c r="C9" s="198" t="s">
        <v>202</v>
      </c>
      <c r="D9" s="198"/>
      <c r="E9" s="198" t="s">
        <v>203</v>
      </c>
      <c r="F9" s="198"/>
      <c r="G9" s="198" t="s">
        <v>210</v>
      </c>
      <c r="H9" s="198"/>
      <c r="I9" s="198" t="s">
        <v>211</v>
      </c>
      <c r="J9" s="198"/>
      <c r="K9" s="198" t="s">
        <v>212</v>
      </c>
      <c r="L9" s="198"/>
      <c r="M9" s="198" t="s">
        <v>213</v>
      </c>
      <c r="N9" s="198"/>
      <c r="O9" s="189" t="s">
        <v>0</v>
      </c>
      <c r="P9" s="189" t="s">
        <v>201</v>
      </c>
      <c r="Q9" s="198" t="s">
        <v>214</v>
      </c>
      <c r="R9" s="198"/>
      <c r="S9" s="198" t="s">
        <v>215</v>
      </c>
      <c r="T9" s="198"/>
      <c r="U9" s="198" t="s">
        <v>216</v>
      </c>
      <c r="V9" s="198"/>
      <c r="W9" s="198" t="s">
        <v>217</v>
      </c>
      <c r="X9" s="198"/>
      <c r="Y9" s="198" t="s">
        <v>218</v>
      </c>
      <c r="Z9" s="198"/>
      <c r="AA9" s="198" t="s">
        <v>219</v>
      </c>
      <c r="AB9" s="198"/>
      <c r="AC9" s="199" t="s">
        <v>84</v>
      </c>
    </row>
    <row r="10" spans="1:33" x14ac:dyDescent="0.2">
      <c r="A10" s="190"/>
      <c r="B10" s="191"/>
      <c r="C10" s="110" t="s">
        <v>204</v>
      </c>
      <c r="D10" s="110" t="s">
        <v>18</v>
      </c>
      <c r="E10" s="110" t="s">
        <v>204</v>
      </c>
      <c r="F10" s="110" t="s">
        <v>18</v>
      </c>
      <c r="G10" s="110" t="s">
        <v>204</v>
      </c>
      <c r="H10" s="110" t="s">
        <v>18</v>
      </c>
      <c r="I10" s="110" t="s">
        <v>204</v>
      </c>
      <c r="J10" s="110" t="s">
        <v>18</v>
      </c>
      <c r="K10" s="110" t="s">
        <v>204</v>
      </c>
      <c r="L10" s="110" t="s">
        <v>18</v>
      </c>
      <c r="M10" s="110" t="s">
        <v>204</v>
      </c>
      <c r="N10" s="110" t="s">
        <v>18</v>
      </c>
      <c r="O10" s="190"/>
      <c r="P10" s="191"/>
      <c r="Q10" s="110" t="s">
        <v>204</v>
      </c>
      <c r="R10" s="110" t="s">
        <v>18</v>
      </c>
      <c r="S10" s="110" t="s">
        <v>204</v>
      </c>
      <c r="T10" s="110" t="s">
        <v>18</v>
      </c>
      <c r="U10" s="110" t="s">
        <v>204</v>
      </c>
      <c r="V10" s="110" t="s">
        <v>18</v>
      </c>
      <c r="W10" s="110" t="s">
        <v>204</v>
      </c>
      <c r="X10" s="110" t="s">
        <v>18</v>
      </c>
      <c r="Y10" s="110" t="s">
        <v>204</v>
      </c>
      <c r="Z10" s="110" t="s">
        <v>18</v>
      </c>
      <c r="AA10" s="110" t="s">
        <v>204</v>
      </c>
      <c r="AB10" s="110" t="s">
        <v>18</v>
      </c>
      <c r="AC10" s="200"/>
    </row>
    <row r="11" spans="1:33" x14ac:dyDescent="0.2">
      <c r="A11" s="111"/>
      <c r="B11" s="112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1"/>
      <c r="P11" s="112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3"/>
      <c r="AB11" s="114"/>
      <c r="AC11" s="113"/>
      <c r="AD11" s="108"/>
      <c r="AE11" s="108"/>
    </row>
    <row r="12" spans="1:33" ht="39" customHeight="1" x14ac:dyDescent="0.2">
      <c r="A12" s="115" t="s">
        <v>12</v>
      </c>
      <c r="B12" s="142" t="str">
        <f>'ORÇ - FINAL'!C10</f>
        <v>MATERIAIS, EQUIPAMENTO E MOBILIZAÇÃO - INVESTIMENTO INICIAL</v>
      </c>
      <c r="C12" s="116">
        <f>AC12*D12</f>
        <v>31776.400000000001</v>
      </c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5" t="s">
        <v>12</v>
      </c>
      <c r="P12" s="142" t="str">
        <f>B12</f>
        <v>MATERIAIS, EQUIPAMENTO E MOBILIZAÇÃO - INVESTIMENTO INICIAL</v>
      </c>
      <c r="Q12" s="117"/>
      <c r="R12" s="117"/>
      <c r="S12" s="117"/>
      <c r="T12" s="140"/>
      <c r="U12" s="140"/>
      <c r="V12" s="140"/>
      <c r="W12" s="140"/>
      <c r="X12" s="140"/>
      <c r="Y12" s="140"/>
      <c r="Z12" s="140"/>
      <c r="AA12" s="116"/>
      <c r="AB12" s="117"/>
      <c r="AC12" s="116">
        <f>'ORÇ - FINAL'!G18</f>
        <v>31776.400000000001</v>
      </c>
      <c r="AD12" s="108"/>
      <c r="AE12" s="118"/>
      <c r="AG12" s="108"/>
    </row>
    <row r="13" spans="1:33" ht="27.75" customHeight="1" x14ac:dyDescent="0.2">
      <c r="A13" s="115" t="s">
        <v>37</v>
      </c>
      <c r="B13" s="142" t="str">
        <f>'ORÇ - FINAL'!C19</f>
        <v>EQUIPAMENTO E PESSOAL - INVESTIMENTO MENSAL</v>
      </c>
      <c r="C13" s="116">
        <v>40467.519999999997</v>
      </c>
      <c r="D13" s="121">
        <v>8.3299999999999999E-2</v>
      </c>
      <c r="E13" s="116">
        <f>C13</f>
        <v>40467.519999999997</v>
      </c>
      <c r="F13" s="121">
        <v>8.3299999999999999E-2</v>
      </c>
      <c r="G13" s="116">
        <f>E13</f>
        <v>40467.519999999997</v>
      </c>
      <c r="H13" s="138">
        <v>8.3299999999999999E-2</v>
      </c>
      <c r="I13" s="116">
        <f>G13</f>
        <v>40467.519999999997</v>
      </c>
      <c r="J13" s="121">
        <v>8.3299999999999999E-2</v>
      </c>
      <c r="K13" s="116">
        <f>I13</f>
        <v>40467.519999999997</v>
      </c>
      <c r="L13" s="121">
        <v>8.3299999999999999E-2</v>
      </c>
      <c r="M13" s="116">
        <f>K13</f>
        <v>40467.519999999997</v>
      </c>
      <c r="N13" s="121">
        <v>8.3299999999999999E-2</v>
      </c>
      <c r="O13" s="115" t="s">
        <v>37</v>
      </c>
      <c r="P13" s="142" t="str">
        <f>B13</f>
        <v>EQUIPAMENTO E PESSOAL - INVESTIMENTO MENSAL</v>
      </c>
      <c r="Q13" s="116">
        <f>M13</f>
        <v>40467.519999999997</v>
      </c>
      <c r="R13" s="121">
        <v>8.3299999999999999E-2</v>
      </c>
      <c r="S13" s="116">
        <f>Q13</f>
        <v>40467.519999999997</v>
      </c>
      <c r="T13" s="141">
        <v>8.3299999999999999E-2</v>
      </c>
      <c r="U13" s="116">
        <f>W13</f>
        <v>40516.089999999997</v>
      </c>
      <c r="V13" s="141">
        <v>8.3400000000000002E-2</v>
      </c>
      <c r="W13" s="116">
        <f>Y13</f>
        <v>40516.089999999997</v>
      </c>
      <c r="X13" s="141">
        <v>8.3400000000000002E-2</v>
      </c>
      <c r="Y13" s="116">
        <f>AA13</f>
        <v>40516.089999999997</v>
      </c>
      <c r="Z13" s="141">
        <v>8.3400000000000002E-2</v>
      </c>
      <c r="AA13" s="116">
        <v>40516.089999999997</v>
      </c>
      <c r="AB13" s="121">
        <v>8.3400000000000002E-2</v>
      </c>
      <c r="AC13" s="116">
        <f>'ORÇ - FINAL'!G26</f>
        <v>535356.48</v>
      </c>
      <c r="AD13" s="108">
        <f>C13+E13+G13+I13+K13+M13+Q13+S13+U13+W13+Y13+AA13</f>
        <v>485804.5199999999</v>
      </c>
      <c r="AE13" s="139">
        <f>D13+F13+H13+J13+L13+N13+R13+T13+V13+X13+Z13+AB13</f>
        <v>1</v>
      </c>
      <c r="AF13" s="103">
        <f>AC13/12</f>
        <v>44613.04</v>
      </c>
      <c r="AG13" s="108"/>
    </row>
    <row r="14" spans="1:33" x14ac:dyDescent="0.2">
      <c r="A14" s="115"/>
      <c r="B14" s="115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40"/>
      <c r="U14" s="140"/>
      <c r="V14" s="140"/>
      <c r="W14" s="140"/>
      <c r="X14" s="140"/>
      <c r="Y14" s="140"/>
      <c r="Z14" s="140"/>
      <c r="AA14" s="137"/>
      <c r="AB14" s="117"/>
      <c r="AC14" s="116"/>
      <c r="AD14" s="108">
        <f>AC13*0.0833</f>
        <v>44595.194783999999</v>
      </c>
      <c r="AE14" s="118"/>
      <c r="AG14" s="108"/>
    </row>
    <row r="15" spans="1:33" x14ac:dyDescent="0.2">
      <c r="A15" s="115"/>
      <c r="B15" s="112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40"/>
      <c r="U15" s="140"/>
      <c r="V15" s="140"/>
      <c r="W15" s="140"/>
      <c r="X15" s="140"/>
      <c r="Y15" s="140"/>
      <c r="Z15" s="140"/>
      <c r="AA15" s="137"/>
      <c r="AB15" s="117"/>
      <c r="AC15" s="116"/>
      <c r="AD15" s="108">
        <f>AC13*0.0834</f>
        <v>44648.730431999997</v>
      </c>
      <c r="AE15" s="118"/>
      <c r="AG15" s="108"/>
    </row>
    <row r="16" spans="1:33" x14ac:dyDescent="0.2">
      <c r="A16" s="115"/>
      <c r="B16" s="112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40"/>
      <c r="U16" s="140"/>
      <c r="V16" s="140"/>
      <c r="W16" s="140"/>
      <c r="X16" s="140"/>
      <c r="Y16" s="140"/>
      <c r="Z16" s="140"/>
      <c r="AA16" s="137"/>
      <c r="AB16" s="117"/>
      <c r="AC16" s="116"/>
      <c r="AD16" s="108"/>
      <c r="AE16" s="118"/>
      <c r="AG16" s="108"/>
    </row>
    <row r="17" spans="1:32" x14ac:dyDescent="0.2">
      <c r="A17" s="112"/>
      <c r="B17" s="112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9"/>
      <c r="AB17" s="117"/>
      <c r="AC17" s="120"/>
      <c r="AD17" s="108"/>
      <c r="AE17" s="108"/>
    </row>
    <row r="18" spans="1:32" x14ac:dyDescent="0.2">
      <c r="A18" s="112"/>
      <c r="B18" s="112"/>
      <c r="C18" s="116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37"/>
      <c r="AB18" s="122"/>
      <c r="AC18" s="116"/>
      <c r="AD18" s="108"/>
      <c r="AE18" s="108">
        <f>'ORÇ - FINAL'!G27</f>
        <v>567132.88</v>
      </c>
      <c r="AF18" s="108"/>
    </row>
    <row r="19" spans="1:32" x14ac:dyDescent="0.2">
      <c r="A19" s="112"/>
      <c r="B19" s="112"/>
      <c r="C19" s="123"/>
      <c r="D19" s="12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25"/>
      <c r="AB19" s="126"/>
      <c r="AC19" s="120"/>
      <c r="AD19" s="108"/>
      <c r="AE19" s="108"/>
    </row>
    <row r="20" spans="1:32" x14ac:dyDescent="0.2">
      <c r="A20" s="112"/>
      <c r="B20" s="127" t="s">
        <v>205</v>
      </c>
      <c r="C20" s="196">
        <f>SUM(C12:C18)</f>
        <v>72243.92</v>
      </c>
      <c r="D20" s="197"/>
      <c r="E20" s="196">
        <f>SUM(E12:E18)</f>
        <v>40467.519999999997</v>
      </c>
      <c r="F20" s="197"/>
      <c r="G20" s="196">
        <f t="shared" ref="G20" si="0">SUM(G12:G18)</f>
        <v>40467.519999999997</v>
      </c>
      <c r="H20" s="197"/>
      <c r="I20" s="196">
        <f t="shared" ref="I20" si="1">SUM(I12:I18)</f>
        <v>40467.519999999997</v>
      </c>
      <c r="J20" s="197"/>
      <c r="K20" s="196">
        <f t="shared" ref="K20" si="2">SUM(K12:K18)</f>
        <v>40467.519999999997</v>
      </c>
      <c r="L20" s="197"/>
      <c r="M20" s="196">
        <f t="shared" ref="M20" si="3">SUM(M12:M18)</f>
        <v>40467.519999999997</v>
      </c>
      <c r="N20" s="197"/>
      <c r="O20" s="135"/>
      <c r="P20" s="135"/>
      <c r="Q20" s="196">
        <f t="shared" ref="Q20" si="4">SUM(Q12:Q18)</f>
        <v>40467.519999999997</v>
      </c>
      <c r="R20" s="197"/>
      <c r="S20" s="196">
        <f t="shared" ref="S20" si="5">SUM(S12:S18)</f>
        <v>40467.519999999997</v>
      </c>
      <c r="T20" s="197"/>
      <c r="U20" s="196">
        <f t="shared" ref="U20" si="6">SUM(U12:U18)</f>
        <v>40516.089999999997</v>
      </c>
      <c r="V20" s="197"/>
      <c r="W20" s="196">
        <f t="shared" ref="W20" si="7">SUM(W12:W18)</f>
        <v>40516.089999999997</v>
      </c>
      <c r="X20" s="197"/>
      <c r="Y20" s="196">
        <f t="shared" ref="Y20" si="8">SUM(Y12:Y18)</f>
        <v>40516.089999999997</v>
      </c>
      <c r="Z20" s="197"/>
      <c r="AA20" s="196">
        <f t="shared" ref="AA20" si="9">SUM(AA12:AA18)</f>
        <v>40516.089999999997</v>
      </c>
      <c r="AB20" s="197"/>
      <c r="AC20" s="120">
        <f>SUM(AC12:AC19)</f>
        <v>567132.88</v>
      </c>
      <c r="AD20" s="108"/>
    </row>
    <row r="21" spans="1:32" x14ac:dyDescent="0.2">
      <c r="A21" s="127"/>
      <c r="B21" s="127" t="s">
        <v>206</v>
      </c>
      <c r="C21" s="187">
        <f>C20/AE18</f>
        <v>0.12738446764010578</v>
      </c>
      <c r="D21" s="188"/>
      <c r="E21" s="187">
        <f t="shared" ref="E21" si="10">E20/$AC$20</f>
        <v>7.1354565088872987E-2</v>
      </c>
      <c r="F21" s="188"/>
      <c r="G21" s="187">
        <f t="shared" ref="G21" si="11">G20/$AC$20</f>
        <v>7.1354565088872987E-2</v>
      </c>
      <c r="H21" s="188"/>
      <c r="I21" s="187">
        <f t="shared" ref="I21" si="12">I20/$AC$20</f>
        <v>7.1354565088872987E-2</v>
      </c>
      <c r="J21" s="188"/>
      <c r="K21" s="187">
        <f t="shared" ref="K21" si="13">K20/$AC$20</f>
        <v>7.1354565088872987E-2</v>
      </c>
      <c r="L21" s="188"/>
      <c r="M21" s="187">
        <f t="shared" ref="M21" si="14">M20/$AC$20</f>
        <v>7.1354565088872987E-2</v>
      </c>
      <c r="N21" s="188"/>
      <c r="O21" s="136"/>
      <c r="P21" s="136"/>
      <c r="Q21" s="187">
        <f t="shared" ref="Q21" si="15">Q20/$AC$20</f>
        <v>7.1354565088872987E-2</v>
      </c>
      <c r="R21" s="188"/>
      <c r="S21" s="187">
        <f t="shared" ref="S21" si="16">S20/$AC$20</f>
        <v>7.1354565088872987E-2</v>
      </c>
      <c r="T21" s="188"/>
      <c r="U21" s="187">
        <f t="shared" ref="U21" si="17">U20/$AC$20</f>
        <v>7.1440206393958317E-2</v>
      </c>
      <c r="V21" s="188"/>
      <c r="W21" s="187">
        <f t="shared" ref="W21" si="18">W20/$AC$20</f>
        <v>7.1440206393958317E-2</v>
      </c>
      <c r="X21" s="188"/>
      <c r="Y21" s="187">
        <f t="shared" ref="Y21" si="19">Y20/$AC$20</f>
        <v>7.1440206393958317E-2</v>
      </c>
      <c r="Z21" s="188"/>
      <c r="AA21" s="187">
        <f t="shared" ref="AA21" si="20">AA20/$AC$20</f>
        <v>7.1440206393958317E-2</v>
      </c>
      <c r="AB21" s="188"/>
      <c r="AC21" s="128"/>
    </row>
    <row r="22" spans="1:32" x14ac:dyDescent="0.2">
      <c r="A22" s="127"/>
      <c r="B22" s="127" t="s">
        <v>207</v>
      </c>
      <c r="C22" s="196">
        <f>C20</f>
        <v>72243.92</v>
      </c>
      <c r="D22" s="197"/>
      <c r="E22" s="196">
        <f>E20+C22</f>
        <v>112711.44</v>
      </c>
      <c r="F22" s="197"/>
      <c r="G22" s="196">
        <f t="shared" ref="G22" si="21">G20+E22</f>
        <v>153178.96</v>
      </c>
      <c r="H22" s="197"/>
      <c r="I22" s="196">
        <f t="shared" ref="I22" si="22">I20+G22</f>
        <v>193646.47999999998</v>
      </c>
      <c r="J22" s="197"/>
      <c r="K22" s="196">
        <f t="shared" ref="K22" si="23">K20+I22</f>
        <v>234113.99999999997</v>
      </c>
      <c r="L22" s="197"/>
      <c r="M22" s="196">
        <f t="shared" ref="M22" si="24">M20+K22</f>
        <v>274581.51999999996</v>
      </c>
      <c r="N22" s="197"/>
      <c r="O22" s="135"/>
      <c r="P22" s="135"/>
      <c r="Q22" s="196">
        <f t="shared" ref="Q22" si="25">Q20+M22</f>
        <v>315049.03999999998</v>
      </c>
      <c r="R22" s="197"/>
      <c r="S22" s="196">
        <f t="shared" ref="S22" si="26">S20+Q22</f>
        <v>355516.56</v>
      </c>
      <c r="T22" s="197"/>
      <c r="U22" s="196">
        <f t="shared" ref="U22" si="27">U20+S22</f>
        <v>396032.65</v>
      </c>
      <c r="V22" s="197"/>
      <c r="W22" s="196">
        <f t="shared" ref="W22" si="28">W20+U22</f>
        <v>436548.74</v>
      </c>
      <c r="X22" s="197"/>
      <c r="Y22" s="196">
        <f t="shared" ref="Y22" si="29">Y20+W22</f>
        <v>477064.82999999996</v>
      </c>
      <c r="Z22" s="197"/>
      <c r="AA22" s="196">
        <f t="shared" ref="AA22" si="30">AA20+Y22</f>
        <v>517580.91999999993</v>
      </c>
      <c r="AB22" s="197"/>
      <c r="AC22" s="129"/>
    </row>
    <row r="23" spans="1:32" x14ac:dyDescent="0.2">
      <c r="A23" s="127"/>
      <c r="B23" s="127" t="s">
        <v>208</v>
      </c>
      <c r="C23" s="187">
        <f>C21</f>
        <v>0.12738446764010578</v>
      </c>
      <c r="D23" s="188"/>
      <c r="E23" s="187">
        <f t="shared" ref="E23" si="31">E22/$AC$20</f>
        <v>0.1987390327289788</v>
      </c>
      <c r="F23" s="188"/>
      <c r="G23" s="187">
        <f t="shared" ref="G23" si="32">G22/$AC$20</f>
        <v>0.27009359781785175</v>
      </c>
      <c r="H23" s="188"/>
      <c r="I23" s="187">
        <f t="shared" ref="I23" si="33">I22/$AC$20</f>
        <v>0.34144816290672475</v>
      </c>
      <c r="J23" s="188"/>
      <c r="K23" s="187">
        <f t="shared" ref="K23" si="34">K22/$AC$20</f>
        <v>0.41280272799559775</v>
      </c>
      <c r="L23" s="188"/>
      <c r="M23" s="187">
        <f t="shared" ref="M23" si="35">M22/$AC$20</f>
        <v>0.4841572930844707</v>
      </c>
      <c r="N23" s="188"/>
      <c r="O23" s="136"/>
      <c r="P23" s="136"/>
      <c r="Q23" s="187">
        <f t="shared" ref="Q23" si="36">Q22/$AC$20</f>
        <v>0.5555118581733437</v>
      </c>
      <c r="R23" s="188"/>
      <c r="S23" s="187">
        <f t="shared" ref="S23" si="37">S22/$AC$20</f>
        <v>0.62686642326221675</v>
      </c>
      <c r="T23" s="188"/>
      <c r="U23" s="187">
        <f t="shared" ref="U23" si="38">U22/$AC$20</f>
        <v>0.69830662965617518</v>
      </c>
      <c r="V23" s="188"/>
      <c r="W23" s="187">
        <f t="shared" ref="W23" si="39">W22/$AC$20</f>
        <v>0.76974683605013339</v>
      </c>
      <c r="X23" s="188"/>
      <c r="Y23" s="187">
        <f t="shared" ref="Y23" si="40">Y22/$AC$20</f>
        <v>0.8411870424440917</v>
      </c>
      <c r="Z23" s="188"/>
      <c r="AA23" s="187">
        <f t="shared" ref="AA23" si="41">AA22/$AC$20</f>
        <v>0.91262724883804991</v>
      </c>
      <c r="AB23" s="188"/>
      <c r="AC23" s="130"/>
    </row>
    <row r="25" spans="1:32" x14ac:dyDescent="0.2">
      <c r="AC25" s="108"/>
    </row>
    <row r="26" spans="1:32" x14ac:dyDescent="0.2">
      <c r="AC26" s="108"/>
    </row>
    <row r="27" spans="1:32" x14ac:dyDescent="0.2">
      <c r="C27" s="108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 t="e">
        <f>AA18/$AC$18</f>
        <v>#DIV/0!</v>
      </c>
      <c r="AC27" s="108"/>
    </row>
    <row r="28" spans="1:32" x14ac:dyDescent="0.2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</sheetData>
  <mergeCells count="73">
    <mergeCell ref="AA9:AB9"/>
    <mergeCell ref="AC9:AC10"/>
    <mergeCell ref="W9:X9"/>
    <mergeCell ref="E21:F21"/>
    <mergeCell ref="G21:H21"/>
    <mergeCell ref="I21:J21"/>
    <mergeCell ref="AA21:AB21"/>
    <mergeCell ref="A9:A10"/>
    <mergeCell ref="B9:B10"/>
    <mergeCell ref="C9:D9"/>
    <mergeCell ref="C23:D23"/>
    <mergeCell ref="AA23:AB23"/>
    <mergeCell ref="E9:F9"/>
    <mergeCell ref="G9:H9"/>
    <mergeCell ref="I9:J9"/>
    <mergeCell ref="K9:L9"/>
    <mergeCell ref="M9:N9"/>
    <mergeCell ref="Q9:R9"/>
    <mergeCell ref="S9:T9"/>
    <mergeCell ref="U9:V9"/>
    <mergeCell ref="C20:D20"/>
    <mergeCell ref="AA20:AB20"/>
    <mergeCell ref="C21:D21"/>
    <mergeCell ref="C22:D22"/>
    <mergeCell ref="AA22:AB22"/>
    <mergeCell ref="Y9:Z9"/>
    <mergeCell ref="E20:F20"/>
    <mergeCell ref="G20:H20"/>
    <mergeCell ref="I20:J20"/>
    <mergeCell ref="K20:L20"/>
    <mergeCell ref="M20:N20"/>
    <mergeCell ref="Q20:R20"/>
    <mergeCell ref="S20:T20"/>
    <mergeCell ref="U20:V20"/>
    <mergeCell ref="W20:X20"/>
    <mergeCell ref="Y20:Z20"/>
    <mergeCell ref="Y21:Z21"/>
    <mergeCell ref="E22:F22"/>
    <mergeCell ref="G22:H22"/>
    <mergeCell ref="I22:J22"/>
    <mergeCell ref="K22:L22"/>
    <mergeCell ref="M22:N22"/>
    <mergeCell ref="Q22:R22"/>
    <mergeCell ref="S22:T22"/>
    <mergeCell ref="U22:V22"/>
    <mergeCell ref="W22:X22"/>
    <mergeCell ref="K21:L21"/>
    <mergeCell ref="M21:N21"/>
    <mergeCell ref="Q21:R21"/>
    <mergeCell ref="S21:T21"/>
    <mergeCell ref="U21:V21"/>
    <mergeCell ref="W21:X21"/>
    <mergeCell ref="M23:N23"/>
    <mergeCell ref="Q23:R23"/>
    <mergeCell ref="S23:T23"/>
    <mergeCell ref="U23:V23"/>
    <mergeCell ref="W23:X23"/>
    <mergeCell ref="O7:Z7"/>
    <mergeCell ref="Y23:Z23"/>
    <mergeCell ref="O9:O10"/>
    <mergeCell ref="P9:P10"/>
    <mergeCell ref="A1:L1"/>
    <mergeCell ref="A2:L2"/>
    <mergeCell ref="A5:L5"/>
    <mergeCell ref="A7:L7"/>
    <mergeCell ref="O1:Z1"/>
    <mergeCell ref="O2:Z2"/>
    <mergeCell ref="O5:Z5"/>
    <mergeCell ref="Y22:Z22"/>
    <mergeCell ref="E23:F23"/>
    <mergeCell ref="G23:H23"/>
    <mergeCell ref="I23:J23"/>
    <mergeCell ref="K23:L23"/>
  </mergeCells>
  <printOptions horizontalCentered="1"/>
  <pageMargins left="0.21" right="0.39370078740157483" top="0.39370078740157483" bottom="0.51181102362204722" header="0" footer="0.27559055118110237"/>
  <pageSetup paperSize="9" fitToWidth="0" fitToHeight="2" orientation="landscape" horizontalDpi="300" verticalDpi="300" r:id="rId1"/>
  <headerFooter alignWithMargins="0">
    <oddFooter>Página &amp;P de &amp;N</oddFooter>
  </headerFooter>
  <colBreaks count="1" manualBreakCount="1">
    <brk id="14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view="pageBreakPreview" zoomScale="80" zoomScaleNormal="78" zoomScaleSheetLayoutView="80" workbookViewId="0">
      <selection activeCell="A5" sqref="A5:G5"/>
    </sheetView>
  </sheetViews>
  <sheetFormatPr defaultColWidth="11.42578125" defaultRowHeight="12.75" x14ac:dyDescent="0.2"/>
  <cols>
    <col min="1" max="1" width="5.28515625" style="3" customWidth="1"/>
    <col min="2" max="2" width="13.85546875" style="3" customWidth="1"/>
    <col min="3" max="3" width="49.7109375" style="11" customWidth="1"/>
    <col min="4" max="4" width="9" style="3" customWidth="1"/>
    <col min="5" max="5" width="10.5703125" style="3" customWidth="1"/>
    <col min="6" max="6" width="11.42578125" style="3" customWidth="1"/>
    <col min="7" max="7" width="11.85546875" style="3" customWidth="1"/>
    <col min="8" max="8" width="7.7109375" style="3" customWidth="1"/>
    <col min="9" max="9" width="7.140625" style="3" customWidth="1"/>
    <col min="10" max="10" width="7.28515625" style="3" customWidth="1"/>
    <col min="11" max="16384" width="11.42578125" style="3"/>
  </cols>
  <sheetData>
    <row r="1" spans="1:9" ht="23.25" x14ac:dyDescent="0.35">
      <c r="A1" s="181" t="s">
        <v>9</v>
      </c>
      <c r="B1" s="181"/>
      <c r="C1" s="181"/>
      <c r="D1" s="181"/>
      <c r="E1" s="181"/>
      <c r="F1" s="181"/>
      <c r="G1" s="181"/>
      <c r="H1" s="20"/>
    </row>
    <row r="2" spans="1:9" ht="20.25" x14ac:dyDescent="0.3">
      <c r="A2" s="182" t="s">
        <v>10</v>
      </c>
      <c r="B2" s="182"/>
      <c r="C2" s="182"/>
      <c r="D2" s="182"/>
      <c r="E2" s="182"/>
      <c r="F2" s="182"/>
      <c r="G2" s="182"/>
      <c r="H2" s="20"/>
    </row>
    <row r="3" spans="1:9" ht="18" x14ac:dyDescent="0.25">
      <c r="A3" s="183" t="s">
        <v>11</v>
      </c>
      <c r="B3" s="183"/>
      <c r="C3" s="183"/>
      <c r="D3" s="183"/>
      <c r="E3" s="183"/>
      <c r="F3" s="183"/>
      <c r="G3" s="183"/>
      <c r="H3" s="20"/>
    </row>
    <row r="4" spans="1:9" ht="15.75" x14ac:dyDescent="0.25">
      <c r="A4" s="17"/>
      <c r="B4" s="21"/>
      <c r="C4" s="21"/>
      <c r="D4" s="22"/>
      <c r="E4" s="22"/>
      <c r="F4" s="23"/>
      <c r="G4" s="23"/>
      <c r="H4" s="20"/>
    </row>
    <row r="5" spans="1:9" ht="15.75" x14ac:dyDescent="0.25">
      <c r="A5" s="184" t="s">
        <v>59</v>
      </c>
      <c r="B5" s="184"/>
      <c r="C5" s="184"/>
      <c r="D5" s="184"/>
      <c r="E5" s="184"/>
      <c r="F5" s="184"/>
      <c r="G5" s="184"/>
      <c r="H5" s="20"/>
    </row>
    <row r="6" spans="1:9" ht="15.75" x14ac:dyDescent="0.25">
      <c r="A6" s="4"/>
      <c r="B6" s="21"/>
      <c r="C6" s="21"/>
      <c r="D6" s="22"/>
      <c r="E6" s="22"/>
      <c r="F6" s="23"/>
      <c r="G6" s="23"/>
      <c r="H6" s="20"/>
    </row>
    <row r="7" spans="1:9" ht="31.5" customHeight="1" x14ac:dyDescent="0.2">
      <c r="A7" s="179" t="s">
        <v>35</v>
      </c>
      <c r="B7" s="179"/>
      <c r="C7" s="179"/>
      <c r="D7" s="179"/>
      <c r="E7" s="179"/>
      <c r="F7" s="179"/>
      <c r="G7" s="179"/>
      <c r="H7" s="20"/>
    </row>
    <row r="8" spans="1:9" ht="15.75" x14ac:dyDescent="0.25">
      <c r="A8" s="201" t="s">
        <v>233</v>
      </c>
      <c r="B8" s="7"/>
      <c r="C8" s="8"/>
      <c r="D8" s="173"/>
      <c r="E8" s="174"/>
      <c r="F8" s="174"/>
      <c r="G8" s="175"/>
      <c r="H8" s="20"/>
    </row>
    <row r="9" spans="1:9" ht="14.25" customHeight="1" x14ac:dyDescent="0.2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I9" s="11"/>
    </row>
    <row r="10" spans="1:9" ht="14.25" customHeight="1" x14ac:dyDescent="0.2">
      <c r="A10" s="14"/>
      <c r="B10" s="14"/>
      <c r="C10" s="15"/>
      <c r="D10" s="13"/>
      <c r="E10" s="13"/>
      <c r="F10" s="13"/>
      <c r="G10" s="13"/>
      <c r="I10" s="11"/>
    </row>
    <row r="11" spans="1:9" ht="14.25" customHeight="1" x14ac:dyDescent="0.2">
      <c r="A11" s="25" t="s">
        <v>12</v>
      </c>
      <c r="B11" s="25"/>
      <c r="C11" s="98" t="s">
        <v>156</v>
      </c>
      <c r="D11" s="13"/>
      <c r="E11" s="13"/>
      <c r="F11" s="13"/>
      <c r="G11" s="13"/>
      <c r="I11" s="11"/>
    </row>
    <row r="12" spans="1:9" x14ac:dyDescent="0.2">
      <c r="A12" s="14"/>
      <c r="B12" s="14"/>
      <c r="C12" s="15"/>
      <c r="D12" s="13"/>
      <c r="E12" s="13"/>
      <c r="F12" s="13"/>
      <c r="G12" s="13"/>
      <c r="I12" s="11"/>
    </row>
    <row r="13" spans="1:9" ht="24" x14ac:dyDescent="0.2">
      <c r="A13" s="14" t="s">
        <v>13</v>
      </c>
      <c r="B13" s="14" t="s">
        <v>167</v>
      </c>
      <c r="C13" s="15" t="s">
        <v>168</v>
      </c>
      <c r="D13" s="12" t="s">
        <v>15</v>
      </c>
      <c r="E13" s="13">
        <v>1</v>
      </c>
      <c r="F13" s="13"/>
      <c r="G13" s="13"/>
      <c r="I13" s="11"/>
    </row>
    <row r="14" spans="1:9" x14ac:dyDescent="0.2">
      <c r="A14" s="14"/>
      <c r="B14" s="14"/>
      <c r="C14" s="12" t="s">
        <v>23</v>
      </c>
      <c r="D14" s="133" t="s">
        <v>18</v>
      </c>
      <c r="E14" s="36"/>
      <c r="F14" s="13"/>
      <c r="G14" s="13"/>
      <c r="I14" s="11"/>
    </row>
    <row r="15" spans="1:9" x14ac:dyDescent="0.2">
      <c r="A15" s="14"/>
      <c r="B15" s="14"/>
      <c r="C15" s="15"/>
      <c r="D15" s="24" t="s">
        <v>84</v>
      </c>
      <c r="E15" s="24"/>
      <c r="F15" s="24"/>
      <c r="G15" s="24"/>
      <c r="I15" s="11"/>
    </row>
    <row r="16" spans="1:9" ht="24" x14ac:dyDescent="0.2">
      <c r="A16" s="14" t="s">
        <v>159</v>
      </c>
      <c r="B16" s="14" t="s">
        <v>165</v>
      </c>
      <c r="C16" s="15" t="s">
        <v>166</v>
      </c>
      <c r="D16" s="12" t="s">
        <v>15</v>
      </c>
      <c r="E16" s="13">
        <v>1</v>
      </c>
      <c r="F16" s="13"/>
      <c r="G16" s="13"/>
      <c r="I16" s="11"/>
    </row>
    <row r="17" spans="1:9" x14ac:dyDescent="0.2">
      <c r="A17" s="14"/>
      <c r="B17" s="14"/>
      <c r="C17" s="12" t="s">
        <v>23</v>
      </c>
      <c r="D17" s="133" t="s">
        <v>18</v>
      </c>
      <c r="E17" s="36"/>
      <c r="F17" s="13"/>
      <c r="G17" s="13"/>
      <c r="I17" s="11"/>
    </row>
    <row r="18" spans="1:9" x14ac:dyDescent="0.2">
      <c r="A18" s="14"/>
      <c r="B18" s="14"/>
      <c r="C18" s="15"/>
      <c r="D18" s="24" t="s">
        <v>84</v>
      </c>
      <c r="E18" s="24"/>
      <c r="F18" s="24"/>
      <c r="G18" s="24"/>
      <c r="I18" s="11"/>
    </row>
    <row r="19" spans="1:9" ht="84" x14ac:dyDescent="0.2">
      <c r="A19" s="14" t="s">
        <v>24</v>
      </c>
      <c r="B19" s="14" t="s">
        <v>188</v>
      </c>
      <c r="C19" s="15" t="s">
        <v>191</v>
      </c>
      <c r="D19" s="12" t="s">
        <v>15</v>
      </c>
      <c r="E19" s="13">
        <v>1</v>
      </c>
      <c r="F19" s="13"/>
      <c r="G19" s="13"/>
      <c r="I19" s="11"/>
    </row>
    <row r="20" spans="1:9" x14ac:dyDescent="0.2">
      <c r="A20" s="14"/>
      <c r="B20" s="14"/>
      <c r="C20" s="12" t="s">
        <v>23</v>
      </c>
      <c r="D20" s="133" t="s">
        <v>18</v>
      </c>
      <c r="E20" s="36"/>
      <c r="F20" s="13"/>
      <c r="G20" s="13"/>
      <c r="I20" s="11"/>
    </row>
    <row r="21" spans="1:9" x14ac:dyDescent="0.2">
      <c r="A21" s="14"/>
      <c r="B21" s="14"/>
      <c r="C21" s="15"/>
      <c r="D21" s="24" t="s">
        <v>84</v>
      </c>
      <c r="E21" s="24"/>
      <c r="F21" s="24"/>
      <c r="G21" s="24"/>
      <c r="I21" s="11"/>
    </row>
    <row r="22" spans="1:9" ht="84" x14ac:dyDescent="0.2">
      <c r="A22" s="14" t="s">
        <v>189</v>
      </c>
      <c r="B22" s="14" t="s">
        <v>188</v>
      </c>
      <c r="C22" s="15" t="s">
        <v>192</v>
      </c>
      <c r="D22" s="12" t="s">
        <v>15</v>
      </c>
      <c r="E22" s="13">
        <v>1</v>
      </c>
      <c r="F22" s="13"/>
      <c r="G22" s="13"/>
      <c r="I22" s="11"/>
    </row>
    <row r="23" spans="1:9" x14ac:dyDescent="0.2">
      <c r="A23" s="14"/>
      <c r="B23" s="14"/>
      <c r="C23" s="12" t="s">
        <v>23</v>
      </c>
      <c r="D23" s="133" t="s">
        <v>18</v>
      </c>
      <c r="E23" s="36"/>
      <c r="F23" s="13"/>
      <c r="G23" s="13"/>
      <c r="I23" s="11"/>
    </row>
    <row r="24" spans="1:9" x14ac:dyDescent="0.2">
      <c r="A24" s="14"/>
      <c r="B24" s="14"/>
      <c r="C24" s="15"/>
      <c r="D24" s="24" t="s">
        <v>84</v>
      </c>
      <c r="E24" s="24"/>
      <c r="F24" s="24"/>
      <c r="G24" s="24"/>
      <c r="I24" s="11"/>
    </row>
    <row r="25" spans="1:9" x14ac:dyDescent="0.2">
      <c r="A25" s="14"/>
      <c r="B25" s="14"/>
      <c r="C25" s="15"/>
      <c r="D25" s="24"/>
      <c r="E25" s="24"/>
      <c r="F25" s="24"/>
      <c r="G25" s="24"/>
      <c r="I25" s="11"/>
    </row>
    <row r="26" spans="1:9" x14ac:dyDescent="0.2">
      <c r="A26" s="151" t="s">
        <v>190</v>
      </c>
      <c r="B26" s="14" t="s">
        <v>188</v>
      </c>
      <c r="C26" s="15" t="s">
        <v>220</v>
      </c>
      <c r="D26" s="12" t="s">
        <v>15</v>
      </c>
      <c r="E26" s="13">
        <v>1</v>
      </c>
      <c r="F26" s="13"/>
      <c r="G26" s="13"/>
      <c r="I26" s="11"/>
    </row>
    <row r="27" spans="1:9" x14ac:dyDescent="0.2">
      <c r="A27" s="14"/>
      <c r="B27" s="14"/>
      <c r="C27" s="12" t="s">
        <v>23</v>
      </c>
      <c r="D27" s="133" t="s">
        <v>18</v>
      </c>
      <c r="E27" s="36"/>
      <c r="F27" s="13"/>
      <c r="G27" s="13"/>
      <c r="I27" s="11"/>
    </row>
    <row r="28" spans="1:9" x14ac:dyDescent="0.2">
      <c r="A28" s="14"/>
      <c r="B28" s="14"/>
      <c r="C28" s="15"/>
      <c r="D28" s="24" t="s">
        <v>84</v>
      </c>
      <c r="E28" s="24"/>
      <c r="F28" s="24"/>
      <c r="G28" s="24"/>
      <c r="I28" s="11"/>
    </row>
    <row r="29" spans="1:9" x14ac:dyDescent="0.2">
      <c r="A29" s="14"/>
      <c r="B29" s="14"/>
      <c r="C29" s="15"/>
      <c r="D29" s="24"/>
      <c r="E29" s="24"/>
      <c r="F29" s="24"/>
      <c r="G29" s="24"/>
      <c r="I29" s="11"/>
    </row>
    <row r="30" spans="1:9" ht="24" x14ac:dyDescent="0.2">
      <c r="A30" s="151" t="s">
        <v>221</v>
      </c>
      <c r="B30" s="14" t="s">
        <v>188</v>
      </c>
      <c r="C30" s="15" t="s">
        <v>228</v>
      </c>
      <c r="D30" s="12" t="s">
        <v>15</v>
      </c>
      <c r="E30" s="13">
        <v>1</v>
      </c>
      <c r="F30" s="13"/>
      <c r="G30" s="13"/>
      <c r="I30" s="11"/>
    </row>
    <row r="31" spans="1:9" x14ac:dyDescent="0.2">
      <c r="A31" s="14"/>
      <c r="B31" s="14"/>
      <c r="C31" s="12" t="s">
        <v>23</v>
      </c>
      <c r="D31" s="133" t="s">
        <v>18</v>
      </c>
      <c r="E31" s="36"/>
      <c r="F31" s="13"/>
      <c r="G31" s="13"/>
      <c r="I31" s="11"/>
    </row>
    <row r="32" spans="1:9" x14ac:dyDescent="0.2">
      <c r="A32" s="14"/>
      <c r="B32" s="14"/>
      <c r="C32" s="15"/>
      <c r="D32" s="24" t="s">
        <v>84</v>
      </c>
      <c r="E32" s="24"/>
      <c r="F32" s="24"/>
      <c r="G32" s="24"/>
      <c r="I32" s="11"/>
    </row>
    <row r="33" spans="1:10" ht="48" x14ac:dyDescent="0.2">
      <c r="A33" s="151" t="s">
        <v>222</v>
      </c>
      <c r="B33" s="14"/>
      <c r="C33" s="15" t="s">
        <v>198</v>
      </c>
      <c r="D33" s="12"/>
      <c r="E33" s="13"/>
      <c r="F33" s="13"/>
      <c r="G33" s="13"/>
      <c r="I33" s="11"/>
    </row>
    <row r="34" spans="1:10" ht="24" x14ac:dyDescent="0.2">
      <c r="A34" s="14"/>
      <c r="B34" s="14" t="s">
        <v>180</v>
      </c>
      <c r="C34" s="15" t="s">
        <v>181</v>
      </c>
      <c r="D34" s="12" t="s">
        <v>8</v>
      </c>
      <c r="E34" s="13">
        <v>48</v>
      </c>
      <c r="F34" s="13"/>
      <c r="G34" s="13"/>
      <c r="I34" s="11"/>
    </row>
    <row r="35" spans="1:10" ht="24" x14ac:dyDescent="0.2">
      <c r="A35" s="14"/>
      <c r="B35" s="14" t="s">
        <v>182</v>
      </c>
      <c r="C35" s="15" t="s">
        <v>183</v>
      </c>
      <c r="D35" s="12" t="s">
        <v>8</v>
      </c>
      <c r="E35" s="13">
        <v>80</v>
      </c>
      <c r="F35" s="13"/>
      <c r="G35" s="13"/>
      <c r="I35" s="11"/>
    </row>
    <row r="36" spans="1:10" ht="24" x14ac:dyDescent="0.2">
      <c r="A36" s="14"/>
      <c r="B36" s="14" t="s">
        <v>184</v>
      </c>
      <c r="C36" s="15" t="s">
        <v>185</v>
      </c>
      <c r="D36" s="12" t="s">
        <v>8</v>
      </c>
      <c r="E36" s="13">
        <v>48</v>
      </c>
      <c r="F36" s="13"/>
      <c r="G36" s="13"/>
      <c r="I36" s="11"/>
    </row>
    <row r="37" spans="1:10" x14ac:dyDescent="0.2">
      <c r="A37" s="14"/>
      <c r="B37" s="14"/>
      <c r="C37" s="15" t="s">
        <v>186</v>
      </c>
      <c r="D37" s="12" t="s">
        <v>18</v>
      </c>
      <c r="E37" s="34">
        <v>1</v>
      </c>
      <c r="F37" s="13"/>
      <c r="G37" s="13"/>
      <c r="I37" s="11"/>
    </row>
    <row r="38" spans="1:10" ht="14.25" customHeight="1" x14ac:dyDescent="0.2">
      <c r="A38" s="14"/>
      <c r="B38" s="14"/>
      <c r="C38" s="15"/>
      <c r="D38" s="13" t="s">
        <v>39</v>
      </c>
      <c r="E38" s="13"/>
      <c r="F38" s="13"/>
      <c r="G38" s="13"/>
      <c r="I38" s="11"/>
    </row>
    <row r="39" spans="1:10" ht="14.25" customHeight="1" x14ac:dyDescent="0.2">
      <c r="A39" s="14"/>
      <c r="B39" s="14"/>
      <c r="C39" s="12" t="s">
        <v>23</v>
      </c>
      <c r="D39" s="133" t="s">
        <v>18</v>
      </c>
      <c r="E39" s="36">
        <f>E47</f>
        <v>0</v>
      </c>
      <c r="F39" s="13"/>
      <c r="G39" s="13"/>
      <c r="I39" s="11"/>
    </row>
    <row r="40" spans="1:10" ht="14.25" customHeight="1" x14ac:dyDescent="0.2">
      <c r="A40" s="14"/>
      <c r="B40" s="14"/>
      <c r="C40" s="15"/>
      <c r="D40" s="13" t="s">
        <v>22</v>
      </c>
      <c r="E40" s="13"/>
      <c r="F40" s="13"/>
      <c r="G40" s="13"/>
      <c r="I40" s="11"/>
    </row>
    <row r="41" spans="1:10" ht="14.25" customHeight="1" x14ac:dyDescent="0.2">
      <c r="A41" s="25" t="s">
        <v>37</v>
      </c>
      <c r="B41" s="25"/>
      <c r="C41" s="98" t="s">
        <v>157</v>
      </c>
      <c r="D41" s="13"/>
      <c r="E41" s="13"/>
      <c r="F41" s="13"/>
      <c r="G41" s="13"/>
      <c r="I41" s="11"/>
    </row>
    <row r="42" spans="1:10" x14ac:dyDescent="0.2">
      <c r="A42" s="14"/>
      <c r="B42" s="14"/>
      <c r="C42" s="39" t="s">
        <v>52</v>
      </c>
      <c r="D42" s="12"/>
      <c r="E42" s="13"/>
      <c r="F42" s="13"/>
      <c r="G42" s="13"/>
    </row>
    <row r="43" spans="1:10" x14ac:dyDescent="0.2">
      <c r="A43" s="25" t="s">
        <v>40</v>
      </c>
      <c r="B43" s="25"/>
      <c r="C43" s="26" t="s">
        <v>36</v>
      </c>
      <c r="D43" s="12"/>
      <c r="E43" s="13"/>
      <c r="F43" s="13"/>
      <c r="G43" s="13"/>
    </row>
    <row r="44" spans="1:10" ht="24" x14ac:dyDescent="0.2">
      <c r="A44" s="14" t="s">
        <v>160</v>
      </c>
      <c r="B44" s="14" t="s">
        <v>21</v>
      </c>
      <c r="C44" s="15" t="s">
        <v>34</v>
      </c>
      <c r="D44" s="12" t="s">
        <v>8</v>
      </c>
      <c r="E44" s="13">
        <v>128</v>
      </c>
      <c r="F44" s="13"/>
      <c r="G44" s="13"/>
      <c r="I44" s="3">
        <v>1</v>
      </c>
      <c r="J44" s="3">
        <v>200</v>
      </c>
    </row>
    <row r="45" spans="1:10" ht="48" x14ac:dyDescent="0.2">
      <c r="A45" s="14" t="s">
        <v>160</v>
      </c>
      <c r="B45" s="14" t="s">
        <v>33</v>
      </c>
      <c r="C45" s="15" t="s">
        <v>81</v>
      </c>
      <c r="D45" s="12" t="s">
        <v>8</v>
      </c>
      <c r="E45" s="13">
        <f>E44</f>
        <v>128</v>
      </c>
      <c r="F45" s="13"/>
      <c r="G45" s="13"/>
      <c r="I45" s="3">
        <v>1</v>
      </c>
      <c r="J45" s="3">
        <v>200</v>
      </c>
    </row>
    <row r="46" spans="1:10" x14ac:dyDescent="0.2">
      <c r="A46" s="14"/>
      <c r="B46" s="14"/>
      <c r="C46" s="15"/>
      <c r="D46" s="13" t="s">
        <v>39</v>
      </c>
      <c r="E46" s="13"/>
      <c r="F46" s="13"/>
      <c r="G46" s="13"/>
    </row>
    <row r="47" spans="1:10" x14ac:dyDescent="0.2">
      <c r="A47" s="14"/>
      <c r="B47" s="14"/>
      <c r="C47" s="12" t="s">
        <v>23</v>
      </c>
      <c r="D47" s="133" t="s">
        <v>18</v>
      </c>
      <c r="E47" s="36"/>
      <c r="F47" s="13"/>
      <c r="G47" s="13"/>
    </row>
    <row r="48" spans="1:10" x14ac:dyDescent="0.2">
      <c r="A48" s="14"/>
      <c r="B48" s="14"/>
      <c r="C48" s="15"/>
      <c r="D48" s="13" t="s">
        <v>22</v>
      </c>
      <c r="E48" s="13"/>
      <c r="F48" s="13"/>
      <c r="G48" s="13"/>
    </row>
    <row r="49" spans="1:10" x14ac:dyDescent="0.2">
      <c r="A49" s="14"/>
      <c r="B49" s="14"/>
      <c r="C49" s="15"/>
      <c r="D49" s="13" t="s">
        <v>48</v>
      </c>
      <c r="E49" s="13"/>
      <c r="F49" s="13"/>
      <c r="G49" s="13">
        <f>E44</f>
        <v>128</v>
      </c>
    </row>
    <row r="50" spans="1:10" x14ac:dyDescent="0.2">
      <c r="A50" s="14"/>
      <c r="B50" s="14"/>
      <c r="C50" s="15"/>
      <c r="D50" s="24" t="s">
        <v>47</v>
      </c>
      <c r="E50" s="24"/>
      <c r="F50" s="24"/>
      <c r="G50" s="24"/>
    </row>
    <row r="51" spans="1:10" x14ac:dyDescent="0.2">
      <c r="A51" s="25" t="s">
        <v>41</v>
      </c>
      <c r="B51" s="14"/>
      <c r="C51" s="26" t="s">
        <v>38</v>
      </c>
      <c r="D51" s="12"/>
      <c r="E51" s="13"/>
      <c r="F51" s="13"/>
      <c r="G51" s="13"/>
    </row>
    <row r="52" spans="1:10" x14ac:dyDescent="0.2">
      <c r="A52" s="14" t="s">
        <v>161</v>
      </c>
      <c r="B52" s="14" t="s">
        <v>79</v>
      </c>
      <c r="C52" s="15" t="s">
        <v>25</v>
      </c>
      <c r="D52" s="12" t="s">
        <v>8</v>
      </c>
      <c r="E52" s="13">
        <v>128</v>
      </c>
      <c r="F52" s="13"/>
      <c r="G52" s="13"/>
      <c r="I52" s="3">
        <v>1</v>
      </c>
      <c r="J52" s="3">
        <v>176</v>
      </c>
    </row>
    <row r="53" spans="1:10" x14ac:dyDescent="0.2">
      <c r="A53" s="14" t="s">
        <v>162</v>
      </c>
      <c r="B53" s="14" t="s">
        <v>80</v>
      </c>
      <c r="C53" s="15" t="str">
        <f>"SERVENTE (" &amp; I53 &amp; ")"</f>
        <v>SERVENTE (4)</v>
      </c>
      <c r="D53" s="12" t="s">
        <v>8</v>
      </c>
      <c r="E53" s="13">
        <f>E52*I53</f>
        <v>512</v>
      </c>
      <c r="F53" s="13"/>
      <c r="G53" s="13"/>
      <c r="I53" s="154">
        <v>4</v>
      </c>
      <c r="J53" s="3">
        <v>176</v>
      </c>
    </row>
    <row r="54" spans="1:10" x14ac:dyDescent="0.2">
      <c r="A54" s="14"/>
      <c r="B54" s="14"/>
      <c r="C54" s="15"/>
      <c r="D54" s="13" t="s">
        <v>39</v>
      </c>
      <c r="E54" s="13"/>
      <c r="F54" s="13"/>
      <c r="G54" s="13"/>
    </row>
    <row r="55" spans="1:10" x14ac:dyDescent="0.2">
      <c r="A55" s="14"/>
      <c r="B55" s="14"/>
      <c r="C55" s="12" t="s">
        <v>23</v>
      </c>
      <c r="D55" s="133" t="s">
        <v>18</v>
      </c>
      <c r="E55" s="36"/>
      <c r="F55" s="13"/>
      <c r="G55" s="13"/>
    </row>
    <row r="56" spans="1:10" x14ac:dyDescent="0.2">
      <c r="A56" s="14"/>
      <c r="B56" s="14"/>
      <c r="C56" s="15"/>
      <c r="D56" s="13" t="s">
        <v>22</v>
      </c>
      <c r="E56" s="13"/>
      <c r="F56" s="13"/>
      <c r="G56" s="13"/>
    </row>
    <row r="57" spans="1:10" x14ac:dyDescent="0.2">
      <c r="A57" s="14"/>
      <c r="B57" s="14"/>
      <c r="C57" s="15"/>
      <c r="D57" s="13" t="s">
        <v>49</v>
      </c>
      <c r="E57" s="13"/>
      <c r="F57" s="13"/>
      <c r="G57" s="13">
        <f>E52</f>
        <v>128</v>
      </c>
    </row>
    <row r="58" spans="1:10" x14ac:dyDescent="0.2">
      <c r="A58" s="14"/>
      <c r="B58" s="14"/>
      <c r="C58" s="15"/>
      <c r="D58" s="24" t="s">
        <v>50</v>
      </c>
      <c r="E58" s="24"/>
      <c r="F58" s="24"/>
      <c r="G58" s="24"/>
    </row>
    <row r="59" spans="1:10" x14ac:dyDescent="0.2">
      <c r="A59" s="14"/>
      <c r="B59" s="14"/>
      <c r="C59" s="39" t="s">
        <v>53</v>
      </c>
      <c r="D59" s="12"/>
      <c r="E59" s="13"/>
      <c r="F59" s="13"/>
      <c r="G59" s="13"/>
    </row>
    <row r="60" spans="1:10" x14ac:dyDescent="0.2">
      <c r="A60" s="25" t="s">
        <v>154</v>
      </c>
      <c r="B60" s="25"/>
      <c r="C60" s="26" t="s">
        <v>36</v>
      </c>
      <c r="D60" s="12"/>
      <c r="E60" s="13"/>
      <c r="F60" s="13"/>
      <c r="G60" s="13"/>
    </row>
    <row r="61" spans="1:10" ht="24" x14ac:dyDescent="0.2">
      <c r="A61" s="14" t="s">
        <v>163</v>
      </c>
      <c r="B61" s="14" t="s">
        <v>21</v>
      </c>
      <c r="C61" s="15" t="s">
        <v>34</v>
      </c>
      <c r="D61" s="12" t="s">
        <v>8</v>
      </c>
      <c r="E61" s="13">
        <v>64</v>
      </c>
      <c r="F61" s="13"/>
      <c r="G61" s="13"/>
      <c r="I61" s="3">
        <v>1</v>
      </c>
      <c r="J61" s="3">
        <v>16</v>
      </c>
    </row>
    <row r="62" spans="1:10" ht="48" x14ac:dyDescent="0.2">
      <c r="A62" s="14" t="s">
        <v>163</v>
      </c>
      <c r="B62" s="14" t="s">
        <v>33</v>
      </c>
      <c r="C62" s="15" t="s">
        <v>81</v>
      </c>
      <c r="D62" s="12" t="s">
        <v>8</v>
      </c>
      <c r="E62" s="13">
        <f>E61</f>
        <v>64</v>
      </c>
      <c r="F62" s="13"/>
      <c r="G62" s="13"/>
      <c r="I62" s="3">
        <v>1</v>
      </c>
      <c r="J62" s="3">
        <v>16</v>
      </c>
    </row>
    <row r="63" spans="1:10" x14ac:dyDescent="0.2">
      <c r="A63" s="14"/>
      <c r="B63" s="14"/>
      <c r="C63" s="15"/>
      <c r="D63" s="13" t="s">
        <v>39</v>
      </c>
      <c r="E63" s="13"/>
      <c r="F63" s="13"/>
      <c r="G63" s="13"/>
    </row>
    <row r="64" spans="1:10" x14ac:dyDescent="0.2">
      <c r="A64" s="14"/>
      <c r="B64" s="14"/>
      <c r="C64" s="12" t="s">
        <v>23</v>
      </c>
      <c r="D64" s="133" t="s">
        <v>18</v>
      </c>
      <c r="E64" s="36"/>
      <c r="F64" s="13"/>
      <c r="G64" s="13"/>
    </row>
    <row r="65" spans="1:10" x14ac:dyDescent="0.2">
      <c r="A65" s="14"/>
      <c r="B65" s="14"/>
      <c r="C65" s="15"/>
      <c r="D65" s="13" t="s">
        <v>22</v>
      </c>
      <c r="E65" s="13"/>
      <c r="F65" s="13"/>
      <c r="G65" s="13"/>
    </row>
    <row r="66" spans="1:10" x14ac:dyDescent="0.2">
      <c r="A66" s="14"/>
      <c r="B66" s="14"/>
      <c r="C66" s="15"/>
      <c r="D66" s="13" t="s">
        <v>48</v>
      </c>
      <c r="E66" s="13"/>
      <c r="F66" s="13"/>
      <c r="G66" s="13"/>
    </row>
    <row r="67" spans="1:10" x14ac:dyDescent="0.2">
      <c r="A67" s="14"/>
      <c r="B67" s="14"/>
      <c r="C67" s="15"/>
      <c r="D67" s="24" t="s">
        <v>47</v>
      </c>
      <c r="E67" s="24"/>
      <c r="F67" s="24"/>
      <c r="G67" s="24"/>
    </row>
    <row r="68" spans="1:10" x14ac:dyDescent="0.2">
      <c r="A68" s="25" t="s">
        <v>155</v>
      </c>
      <c r="B68" s="14"/>
      <c r="C68" s="26" t="s">
        <v>38</v>
      </c>
      <c r="D68" s="12"/>
      <c r="E68" s="13"/>
      <c r="F68" s="13"/>
      <c r="G68" s="13"/>
    </row>
    <row r="69" spans="1:10" x14ac:dyDescent="0.2">
      <c r="A69" s="14" t="s">
        <v>164</v>
      </c>
      <c r="B69" s="14" t="s">
        <v>79</v>
      </c>
      <c r="C69" s="15" t="s">
        <v>25</v>
      </c>
      <c r="D69" s="12" t="s">
        <v>8</v>
      </c>
      <c r="E69" s="13">
        <f>E61</f>
        <v>64</v>
      </c>
      <c r="F69" s="13"/>
      <c r="G69" s="13"/>
      <c r="I69" s="3">
        <v>1</v>
      </c>
      <c r="J69" s="3">
        <v>16</v>
      </c>
    </row>
    <row r="70" spans="1:10" x14ac:dyDescent="0.2">
      <c r="A70" s="14" t="s">
        <v>164</v>
      </c>
      <c r="B70" s="14" t="s">
        <v>80</v>
      </c>
      <c r="C70" s="15" t="str">
        <f>"SERVENTE (" &amp; I70 &amp; ")"</f>
        <v>SERVENTE (4)</v>
      </c>
      <c r="D70" s="12" t="s">
        <v>8</v>
      </c>
      <c r="E70" s="13">
        <f>E69*I70</f>
        <v>256</v>
      </c>
      <c r="F70" s="13"/>
      <c r="G70" s="13"/>
      <c r="I70" s="3">
        <f>I53</f>
        <v>4</v>
      </c>
      <c r="J70" s="3">
        <v>16</v>
      </c>
    </row>
    <row r="71" spans="1:10" x14ac:dyDescent="0.2">
      <c r="A71" s="14"/>
      <c r="B71" s="14"/>
      <c r="C71" s="15"/>
      <c r="D71" s="13" t="s">
        <v>39</v>
      </c>
      <c r="E71" s="13"/>
      <c r="F71" s="13"/>
      <c r="G71" s="13"/>
    </row>
    <row r="72" spans="1:10" x14ac:dyDescent="0.2">
      <c r="A72" s="14"/>
      <c r="B72" s="14"/>
      <c r="C72" s="12" t="s">
        <v>23</v>
      </c>
      <c r="D72" s="133" t="s">
        <v>18</v>
      </c>
      <c r="E72" s="36"/>
      <c r="F72" s="13"/>
      <c r="G72" s="13"/>
    </row>
    <row r="73" spans="1:10" x14ac:dyDescent="0.2">
      <c r="A73" s="14"/>
      <c r="B73" s="14"/>
      <c r="C73" s="15"/>
      <c r="D73" s="13" t="s">
        <v>22</v>
      </c>
      <c r="E73" s="13"/>
      <c r="F73" s="13"/>
      <c r="G73" s="13"/>
    </row>
    <row r="74" spans="1:10" x14ac:dyDescent="0.2">
      <c r="A74" s="14"/>
      <c r="B74" s="14"/>
      <c r="C74" s="15"/>
      <c r="D74" s="13" t="s">
        <v>49</v>
      </c>
      <c r="E74" s="13"/>
      <c r="F74" s="13"/>
      <c r="G74" s="13">
        <f>E69</f>
        <v>64</v>
      </c>
    </row>
    <row r="75" spans="1:10" x14ac:dyDescent="0.2">
      <c r="A75" s="14"/>
      <c r="B75" s="14"/>
      <c r="C75" s="15"/>
      <c r="D75" s="24" t="s">
        <v>50</v>
      </c>
      <c r="E75" s="24"/>
      <c r="F75" s="24"/>
      <c r="G75" s="24"/>
    </row>
    <row r="76" spans="1:10" x14ac:dyDescent="0.2">
      <c r="A76" s="14"/>
      <c r="B76" s="14"/>
      <c r="C76" s="15"/>
      <c r="D76" s="24"/>
      <c r="E76" s="24"/>
      <c r="F76" s="24"/>
      <c r="G76" s="24"/>
    </row>
    <row r="77" spans="1:10" x14ac:dyDescent="0.2">
      <c r="A77" s="14"/>
      <c r="B77" s="14"/>
      <c r="C77" s="15"/>
      <c r="D77" s="24"/>
      <c r="E77" s="24"/>
      <c r="F77" s="24"/>
      <c r="G77" s="24"/>
    </row>
  </sheetData>
  <mergeCells count="6">
    <mergeCell ref="D8:G8"/>
    <mergeCell ref="A1:G1"/>
    <mergeCell ref="A2:G2"/>
    <mergeCell ref="A3:G3"/>
    <mergeCell ref="A5:G5"/>
    <mergeCell ref="A7:G7"/>
  </mergeCells>
  <printOptions horizontalCentered="1"/>
  <pageMargins left="0.39370078740157483" right="0.32" top="0.59055118110236227" bottom="0.72" header="0.51181102362204722" footer="0.51181102362204722"/>
  <pageSetup paperSize="9" scale="86" fitToHeight="0" orientation="portrait" blackAndWhite="1" horizontalDpi="4294967294" verticalDpi="300" r:id="rId1"/>
  <headerFooter alignWithMargins="0"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workbookViewId="0">
      <selection activeCell="A9" sqref="A9"/>
    </sheetView>
  </sheetViews>
  <sheetFormatPr defaultColWidth="11.42578125" defaultRowHeight="12.75" x14ac:dyDescent="0.2"/>
  <cols>
    <col min="1" max="1" width="5.28515625" style="3" customWidth="1"/>
    <col min="2" max="2" width="12.140625" style="3" hidden="1" customWidth="1"/>
    <col min="3" max="3" width="81.28515625" style="11" customWidth="1"/>
    <col min="4" max="4" width="10.42578125" style="3" customWidth="1"/>
    <col min="5" max="5" width="9.5703125" style="3" customWidth="1"/>
    <col min="6" max="6" width="11.42578125" style="3" customWidth="1"/>
    <col min="7" max="7" width="14.140625" style="3" customWidth="1"/>
    <col min="8" max="8" width="7.7109375" style="3" customWidth="1"/>
    <col min="9" max="9" width="7.140625" style="3" customWidth="1"/>
    <col min="10" max="10" width="7.28515625" style="3" customWidth="1"/>
    <col min="11" max="16384" width="11.42578125" style="3"/>
  </cols>
  <sheetData>
    <row r="1" spans="1:9" ht="20.25" x14ac:dyDescent="0.3">
      <c r="A1" s="182" t="s">
        <v>9</v>
      </c>
      <c r="B1" s="182"/>
      <c r="C1" s="182"/>
      <c r="D1" s="182"/>
      <c r="E1" s="182"/>
      <c r="F1" s="182"/>
      <c r="G1" s="182"/>
      <c r="H1" s="20"/>
    </row>
    <row r="2" spans="1:9" ht="18" x14ac:dyDescent="0.25">
      <c r="A2" s="183" t="s">
        <v>10</v>
      </c>
      <c r="B2" s="183"/>
      <c r="C2" s="183"/>
      <c r="D2" s="183"/>
      <c r="E2" s="183"/>
      <c r="F2" s="183"/>
      <c r="G2" s="183"/>
      <c r="H2" s="20"/>
    </row>
    <row r="3" spans="1:9" ht="15.75" x14ac:dyDescent="0.25">
      <c r="A3" s="185" t="s">
        <v>11</v>
      </c>
      <c r="B3" s="185"/>
      <c r="C3" s="185"/>
      <c r="D3" s="185"/>
      <c r="E3" s="185"/>
      <c r="F3" s="185"/>
      <c r="G3" s="185"/>
      <c r="H3" s="20"/>
    </row>
    <row r="4" spans="1:9" ht="6.75" customHeight="1" x14ac:dyDescent="0.25">
      <c r="A4" s="17"/>
      <c r="B4" s="21"/>
      <c r="C4" s="21"/>
      <c r="D4" s="22"/>
      <c r="E4" s="22"/>
      <c r="F4" s="23"/>
      <c r="G4" s="23"/>
      <c r="H4" s="20"/>
    </row>
    <row r="5" spans="1:9" ht="15.75" x14ac:dyDescent="0.25">
      <c r="A5" s="184" t="s">
        <v>173</v>
      </c>
      <c r="B5" s="184"/>
      <c r="C5" s="184"/>
      <c r="D5" s="184"/>
      <c r="E5" s="184"/>
      <c r="F5" s="184"/>
      <c r="G5" s="184"/>
      <c r="H5" s="20"/>
    </row>
    <row r="6" spans="1:9" ht="4.5" customHeight="1" x14ac:dyDescent="0.25">
      <c r="A6" s="4"/>
      <c r="B6" s="21"/>
      <c r="C6" s="21"/>
      <c r="D6" s="22"/>
      <c r="E6" s="22"/>
      <c r="F6" s="23"/>
      <c r="G6" s="23"/>
      <c r="H6" s="20"/>
    </row>
    <row r="7" spans="1:9" ht="15" x14ac:dyDescent="0.2">
      <c r="A7" s="179" t="s">
        <v>35</v>
      </c>
      <c r="B7" s="179"/>
      <c r="C7" s="179"/>
      <c r="D7" s="179"/>
      <c r="E7" s="179"/>
      <c r="F7" s="179"/>
      <c r="G7" s="179"/>
      <c r="H7" s="20"/>
    </row>
    <row r="8" spans="1:9" ht="15.75" x14ac:dyDescent="0.25">
      <c r="A8" s="201" t="s">
        <v>233</v>
      </c>
      <c r="B8" s="7"/>
      <c r="C8" s="8"/>
      <c r="D8" s="173"/>
      <c r="E8" s="174"/>
      <c r="F8" s="174"/>
      <c r="G8" s="175"/>
      <c r="H8" s="20"/>
    </row>
    <row r="9" spans="1:9" ht="14.25" customHeight="1" x14ac:dyDescent="0.2">
      <c r="A9" s="33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I9" s="11"/>
    </row>
    <row r="10" spans="1:9" ht="14.25" customHeight="1" x14ac:dyDescent="0.2">
      <c r="A10" s="25" t="s">
        <v>12</v>
      </c>
      <c r="B10" s="25"/>
      <c r="C10" s="97" t="s">
        <v>197</v>
      </c>
      <c r="D10" s="12"/>
      <c r="E10" s="13"/>
      <c r="F10" s="13"/>
      <c r="G10" s="13"/>
      <c r="I10" s="11"/>
    </row>
    <row r="11" spans="1:9" ht="14.25" customHeight="1" x14ac:dyDescent="0.2">
      <c r="A11" s="14" t="s">
        <v>13</v>
      </c>
      <c r="B11" s="14" t="s">
        <v>167</v>
      </c>
      <c r="C11" s="37" t="s">
        <v>172</v>
      </c>
      <c r="D11" s="12" t="s">
        <v>15</v>
      </c>
      <c r="E11" s="13">
        <v>30</v>
      </c>
      <c r="F11" s="13"/>
      <c r="G11" s="13"/>
      <c r="I11" s="11"/>
    </row>
    <row r="12" spans="1:9" ht="14.25" customHeight="1" x14ac:dyDescent="0.2">
      <c r="A12" s="14" t="s">
        <v>159</v>
      </c>
      <c r="B12" s="14" t="s">
        <v>165</v>
      </c>
      <c r="C12" s="37" t="s">
        <v>171</v>
      </c>
      <c r="D12" s="12" t="s">
        <v>15</v>
      </c>
      <c r="E12" s="13">
        <v>60</v>
      </c>
      <c r="F12" s="13"/>
      <c r="G12" s="13"/>
      <c r="I12" s="11"/>
    </row>
    <row r="13" spans="1:9" ht="48" x14ac:dyDescent="0.2">
      <c r="A13" s="14" t="s">
        <v>24</v>
      </c>
      <c r="B13" s="14" t="s">
        <v>188</v>
      </c>
      <c r="C13" s="37" t="s">
        <v>193</v>
      </c>
      <c r="D13" s="12" t="s">
        <v>15</v>
      </c>
      <c r="E13" s="13">
        <v>2</v>
      </c>
      <c r="F13" s="13"/>
      <c r="G13" s="13"/>
      <c r="I13" s="11"/>
    </row>
    <row r="14" spans="1:9" ht="48" x14ac:dyDescent="0.2">
      <c r="A14" s="14" t="s">
        <v>189</v>
      </c>
      <c r="B14" s="14" t="s">
        <v>188</v>
      </c>
      <c r="C14" s="37" t="s">
        <v>194</v>
      </c>
      <c r="D14" s="12" t="s">
        <v>15</v>
      </c>
      <c r="E14" s="13">
        <v>2</v>
      </c>
      <c r="F14" s="13"/>
      <c r="G14" s="13"/>
      <c r="I14" s="11"/>
    </row>
    <row r="15" spans="1:9" x14ac:dyDescent="0.2">
      <c r="A15" s="14" t="s">
        <v>190</v>
      </c>
      <c r="B15" s="14"/>
      <c r="C15" s="15" t="s">
        <v>226</v>
      </c>
      <c r="D15" s="12" t="s">
        <v>15</v>
      </c>
      <c r="E15" s="13">
        <v>4</v>
      </c>
      <c r="F15" s="13"/>
      <c r="G15" s="13"/>
      <c r="I15" s="11"/>
    </row>
    <row r="16" spans="1:9" x14ac:dyDescent="0.2">
      <c r="A16" s="14" t="s">
        <v>221</v>
      </c>
      <c r="B16" s="14"/>
      <c r="C16" s="15" t="s">
        <v>227</v>
      </c>
      <c r="D16" s="12" t="s">
        <v>15</v>
      </c>
      <c r="E16" s="13">
        <v>2</v>
      </c>
      <c r="F16" s="13"/>
      <c r="G16" s="13"/>
      <c r="I16" s="11"/>
    </row>
    <row r="17" spans="1:9" ht="24" x14ac:dyDescent="0.2">
      <c r="A17" s="14" t="s">
        <v>222</v>
      </c>
      <c r="B17" s="14"/>
      <c r="C17" s="15" t="s">
        <v>223</v>
      </c>
      <c r="D17" s="133" t="s">
        <v>209</v>
      </c>
      <c r="E17" s="13">
        <v>1</v>
      </c>
      <c r="F17" s="13"/>
      <c r="G17" s="13"/>
      <c r="I17" s="11"/>
    </row>
    <row r="18" spans="1:9" ht="14.25" customHeight="1" x14ac:dyDescent="0.2">
      <c r="A18" s="14"/>
      <c r="B18" s="14"/>
      <c r="C18" s="37"/>
      <c r="D18" s="24" t="s">
        <v>170</v>
      </c>
      <c r="E18" s="13"/>
      <c r="F18" s="13"/>
      <c r="G18" s="24">
        <f>SUM(G11:G17)</f>
        <v>0</v>
      </c>
      <c r="I18" s="11"/>
    </row>
    <row r="19" spans="1:9" ht="14.25" customHeight="1" x14ac:dyDescent="0.2">
      <c r="A19" s="25" t="s">
        <v>37</v>
      </c>
      <c r="B19" s="25"/>
      <c r="C19" s="97" t="s">
        <v>157</v>
      </c>
      <c r="D19" s="12"/>
      <c r="E19" s="13"/>
      <c r="F19" s="13"/>
      <c r="G19" s="13"/>
      <c r="I19" s="11"/>
    </row>
    <row r="20" spans="1:9" ht="48" x14ac:dyDescent="0.2">
      <c r="A20" s="14" t="s">
        <v>40</v>
      </c>
      <c r="B20" s="14"/>
      <c r="C20" s="37" t="s">
        <v>54</v>
      </c>
      <c r="D20" s="12" t="s">
        <v>45</v>
      </c>
      <c r="E20" s="13">
        <v>128</v>
      </c>
      <c r="F20" s="13"/>
      <c r="G20" s="13"/>
    </row>
    <row r="21" spans="1:9" ht="48" x14ac:dyDescent="0.2">
      <c r="A21" s="14" t="s">
        <v>41</v>
      </c>
      <c r="B21" s="14"/>
      <c r="C21" s="37" t="s">
        <v>55</v>
      </c>
      <c r="D21" s="12" t="s">
        <v>45</v>
      </c>
      <c r="E21" s="13">
        <v>64</v>
      </c>
      <c r="F21" s="13"/>
      <c r="G21" s="13"/>
    </row>
    <row r="22" spans="1:9" ht="48" x14ac:dyDescent="0.2">
      <c r="A22" s="14" t="s">
        <v>154</v>
      </c>
      <c r="B22" s="14"/>
      <c r="C22" s="37" t="s">
        <v>56</v>
      </c>
      <c r="D22" s="12" t="s">
        <v>46</v>
      </c>
      <c r="E22" s="13">
        <v>128</v>
      </c>
      <c r="F22" s="13"/>
      <c r="G22" s="13"/>
    </row>
    <row r="23" spans="1:9" ht="48" x14ac:dyDescent="0.2">
      <c r="A23" s="14" t="s">
        <v>155</v>
      </c>
      <c r="B23" s="14"/>
      <c r="C23" s="37" t="s">
        <v>57</v>
      </c>
      <c r="D23" s="12" t="s">
        <v>46</v>
      </c>
      <c r="E23" s="13">
        <v>64</v>
      </c>
      <c r="F23" s="13"/>
      <c r="G23" s="13"/>
    </row>
    <row r="24" spans="1:9" x14ac:dyDescent="0.2">
      <c r="A24" s="14"/>
      <c r="B24" s="14"/>
      <c r="C24" s="15"/>
      <c r="D24" s="13" t="s">
        <v>22</v>
      </c>
      <c r="E24" s="13"/>
      <c r="F24" s="13"/>
      <c r="G24" s="13"/>
    </row>
    <row r="25" spans="1:9" x14ac:dyDescent="0.2">
      <c r="A25" s="14"/>
      <c r="B25" s="14"/>
      <c r="C25" s="15"/>
      <c r="D25" s="12" t="s">
        <v>51</v>
      </c>
      <c r="E25" s="13"/>
      <c r="F25" s="13"/>
      <c r="G25" s="13">
        <v>12</v>
      </c>
    </row>
    <row r="26" spans="1:9" x14ac:dyDescent="0.2">
      <c r="A26" s="14"/>
      <c r="B26" s="14"/>
      <c r="C26" s="15"/>
      <c r="D26" s="24" t="s">
        <v>158</v>
      </c>
      <c r="E26" s="13"/>
      <c r="F26" s="13"/>
      <c r="G26" s="24"/>
    </row>
    <row r="27" spans="1:9" x14ac:dyDescent="0.2">
      <c r="A27" s="14"/>
      <c r="B27" s="14"/>
      <c r="C27" s="15"/>
      <c r="D27" s="24"/>
      <c r="E27" s="13"/>
      <c r="F27" s="13"/>
      <c r="G27" s="24"/>
    </row>
    <row r="28" spans="1:9" x14ac:dyDescent="0.2">
      <c r="A28" s="14"/>
      <c r="B28" s="14"/>
      <c r="C28" s="15"/>
      <c r="D28" s="24" t="s">
        <v>169</v>
      </c>
      <c r="E28" s="13"/>
      <c r="F28" s="13"/>
      <c r="G28" s="24"/>
      <c r="I28" s="3">
        <f>G28/12*10</f>
        <v>0</v>
      </c>
    </row>
    <row r="29" spans="1:9" x14ac:dyDescent="0.2">
      <c r="A29" s="14"/>
      <c r="B29" s="14"/>
      <c r="C29" s="15" t="s">
        <v>229</v>
      </c>
      <c r="D29" s="24"/>
      <c r="E29" s="13"/>
      <c r="F29" s="13"/>
      <c r="G29" s="24"/>
    </row>
    <row r="30" spans="1:9" ht="60" x14ac:dyDescent="0.2">
      <c r="A30" s="14"/>
      <c r="B30" s="14"/>
      <c r="C30" s="153" t="s">
        <v>230</v>
      </c>
      <c r="D30" s="24"/>
      <c r="E30" s="13"/>
      <c r="F30" s="13"/>
      <c r="G30" s="24"/>
    </row>
    <row r="31" spans="1:9" ht="48" x14ac:dyDescent="0.2">
      <c r="A31" s="14"/>
      <c r="B31" s="14"/>
      <c r="C31" s="153" t="s">
        <v>231</v>
      </c>
      <c r="D31" s="24"/>
      <c r="E31" s="13"/>
      <c r="F31" s="13"/>
      <c r="G31" s="24"/>
    </row>
    <row r="32" spans="1:9" x14ac:dyDescent="0.2">
      <c r="A32" s="14"/>
      <c r="B32" s="14"/>
      <c r="C32" s="15"/>
      <c r="D32" s="13"/>
      <c r="E32" s="13"/>
      <c r="F32" s="13"/>
      <c r="G32" s="13"/>
    </row>
    <row r="35" spans="5:7" x14ac:dyDescent="0.2">
      <c r="E35" s="102" t="s">
        <v>199</v>
      </c>
      <c r="G35" s="101">
        <v>472493.83999999997</v>
      </c>
    </row>
    <row r="48" spans="5:7" x14ac:dyDescent="0.2">
      <c r="G48" s="3" t="s">
        <v>72</v>
      </c>
    </row>
  </sheetData>
  <mergeCells count="6">
    <mergeCell ref="D8:G8"/>
    <mergeCell ref="A1:G1"/>
    <mergeCell ref="A2:G2"/>
    <mergeCell ref="A3:G3"/>
    <mergeCell ref="A5:G5"/>
    <mergeCell ref="A7:G7"/>
  </mergeCells>
  <printOptions horizontalCentered="1"/>
  <pageMargins left="0.39370078740157483" right="0.39370078740157483" top="0.59055118110236227" bottom="1.0236220472440944" header="0.51181102362204722" footer="0.51181102362204722"/>
  <pageSetup paperSize="9" scale="65" fitToWidth="0" orientation="landscape" blackAndWhite="1" horizontalDpi="4294967294" verticalDpi="300" r:id="rId1"/>
  <headerFooter alignWithMargins="0"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view="pageBreakPreview" zoomScale="85" zoomScaleNormal="100" zoomScaleSheetLayoutView="85" workbookViewId="0">
      <selection activeCell="A27" sqref="A27"/>
    </sheetView>
  </sheetViews>
  <sheetFormatPr defaultRowHeight="12.75" x14ac:dyDescent="0.2"/>
  <cols>
    <col min="1" max="1" width="5.42578125" style="103" customWidth="1"/>
    <col min="2" max="2" width="28.42578125" style="103" customWidth="1"/>
    <col min="3" max="3" width="9" style="103" customWidth="1"/>
    <col min="4" max="4" width="7.140625" style="103" customWidth="1"/>
    <col min="5" max="5" width="9" style="103" customWidth="1"/>
    <col min="6" max="6" width="7.140625" style="103" customWidth="1"/>
    <col min="7" max="7" width="9" style="103" customWidth="1"/>
    <col min="8" max="8" width="7.140625" style="103" customWidth="1"/>
    <col min="9" max="9" width="9" style="103" customWidth="1"/>
    <col min="10" max="10" width="7.140625" style="103" customWidth="1"/>
    <col min="11" max="11" width="9" style="103" customWidth="1"/>
    <col min="12" max="12" width="7.140625" style="103" customWidth="1"/>
    <col min="13" max="13" width="9" style="103" customWidth="1"/>
    <col min="14" max="14" width="7.140625" style="103" customWidth="1"/>
    <col min="15" max="15" width="5.85546875" style="103" customWidth="1"/>
    <col min="16" max="16" width="27.5703125" style="103" customWidth="1"/>
    <col min="17" max="17" width="9" style="103" customWidth="1"/>
    <col min="18" max="18" width="7.140625" style="103" customWidth="1"/>
    <col min="19" max="19" width="9" style="103" customWidth="1"/>
    <col min="20" max="20" width="7.140625" style="103" customWidth="1"/>
    <col min="21" max="21" width="9" style="103" customWidth="1"/>
    <col min="22" max="22" width="7.140625" style="103" customWidth="1"/>
    <col min="23" max="23" width="9" style="103" customWidth="1"/>
    <col min="24" max="24" width="7.140625" style="103" customWidth="1"/>
    <col min="25" max="25" width="9" style="103" customWidth="1"/>
    <col min="26" max="26" width="7.140625" style="103" customWidth="1"/>
    <col min="27" max="27" width="9" style="103" customWidth="1"/>
    <col min="28" max="28" width="7.140625" style="103" customWidth="1"/>
    <col min="29" max="29" width="11.28515625" style="103" customWidth="1"/>
    <col min="30" max="30" width="12.5703125" style="103" bestFit="1" customWidth="1"/>
    <col min="31" max="31" width="10.7109375" style="103" customWidth="1"/>
    <col min="32" max="16384" width="9.140625" style="103"/>
  </cols>
  <sheetData>
    <row r="1" spans="1:33" ht="31.5" x14ac:dyDescent="0.6">
      <c r="A1" s="192" t="s">
        <v>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43"/>
      <c r="N1" s="143"/>
      <c r="O1" s="192" t="str">
        <f>A1</f>
        <v>PREFEITURA MUNICIPAL DE BARRA MANSA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43"/>
      <c r="AB1" s="143"/>
      <c r="AC1" s="144"/>
    </row>
    <row r="2" spans="1:33" ht="22.5" x14ac:dyDescent="0.45">
      <c r="A2" s="193" t="s">
        <v>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45"/>
      <c r="N2" s="145"/>
      <c r="O2" s="193" t="str">
        <f>A2</f>
        <v>SECRETARIA MUNICIPAL DE ORDEM PÚBLICA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45"/>
      <c r="AB2" s="145"/>
      <c r="AC2" s="146"/>
    </row>
    <row r="3" spans="1:33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</row>
    <row r="4" spans="1:33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/>
    </row>
    <row r="5" spans="1:33" x14ac:dyDescent="0.2">
      <c r="A5" s="194" t="s">
        <v>200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47"/>
      <c r="N5" s="147"/>
      <c r="O5" s="194" t="str">
        <f>A5</f>
        <v>CRONOGRAMA FÍSICO FINANCEIRO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47"/>
      <c r="AB5" s="147"/>
      <c r="AC5" s="148"/>
    </row>
    <row r="6" spans="1:33" x14ac:dyDescent="0.2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5"/>
      <c r="AE6" s="103">
        <v>8.33</v>
      </c>
    </row>
    <row r="7" spans="1:33" ht="26.25" customHeight="1" x14ac:dyDescent="0.2">
      <c r="A7" s="186" t="s">
        <v>35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49"/>
      <c r="N7" s="149"/>
      <c r="O7" s="186" t="str">
        <f>A7</f>
        <v>OBRA/SERVIÇO: MANUTENÇÃO E IMPLANTAÇÃO DE SINALIZAÇÃO GRÁFICA VERTICAL E HORIZONTAL NO MUNÍCIPIO.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49"/>
      <c r="AB7" s="149"/>
      <c r="AC7" s="150"/>
      <c r="AD7" s="108"/>
      <c r="AE7" s="103">
        <v>12</v>
      </c>
    </row>
    <row r="8" spans="1:33" x14ac:dyDescent="0.2">
      <c r="A8" s="106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5"/>
      <c r="AE8" s="103">
        <f>AE6*AE7</f>
        <v>99.960000000000008</v>
      </c>
    </row>
    <row r="9" spans="1:33" x14ac:dyDescent="0.2">
      <c r="A9" s="189" t="s">
        <v>0</v>
      </c>
      <c r="B9" s="189" t="s">
        <v>201</v>
      </c>
      <c r="C9" s="198" t="s">
        <v>202</v>
      </c>
      <c r="D9" s="198"/>
      <c r="E9" s="198" t="s">
        <v>203</v>
      </c>
      <c r="F9" s="198"/>
      <c r="G9" s="198" t="s">
        <v>210</v>
      </c>
      <c r="H9" s="198"/>
      <c r="I9" s="198" t="s">
        <v>211</v>
      </c>
      <c r="J9" s="198"/>
      <c r="K9" s="198" t="s">
        <v>212</v>
      </c>
      <c r="L9" s="198"/>
      <c r="M9" s="198" t="s">
        <v>213</v>
      </c>
      <c r="N9" s="198"/>
      <c r="O9" s="189" t="s">
        <v>0</v>
      </c>
      <c r="P9" s="189" t="s">
        <v>201</v>
      </c>
      <c r="Q9" s="198" t="s">
        <v>214</v>
      </c>
      <c r="R9" s="198"/>
      <c r="S9" s="198" t="s">
        <v>215</v>
      </c>
      <c r="T9" s="198"/>
      <c r="U9" s="198" t="s">
        <v>216</v>
      </c>
      <c r="V9" s="198"/>
      <c r="W9" s="198" t="s">
        <v>217</v>
      </c>
      <c r="X9" s="198"/>
      <c r="Y9" s="198" t="s">
        <v>218</v>
      </c>
      <c r="Z9" s="198"/>
      <c r="AA9" s="198" t="s">
        <v>219</v>
      </c>
      <c r="AB9" s="198"/>
      <c r="AC9" s="199" t="s">
        <v>84</v>
      </c>
    </row>
    <row r="10" spans="1:33" x14ac:dyDescent="0.2">
      <c r="A10" s="190"/>
      <c r="B10" s="191"/>
      <c r="C10" s="110" t="s">
        <v>204</v>
      </c>
      <c r="D10" s="110" t="s">
        <v>18</v>
      </c>
      <c r="E10" s="110" t="s">
        <v>204</v>
      </c>
      <c r="F10" s="110" t="s">
        <v>18</v>
      </c>
      <c r="G10" s="110" t="s">
        <v>204</v>
      </c>
      <c r="H10" s="110" t="s">
        <v>18</v>
      </c>
      <c r="I10" s="110" t="s">
        <v>204</v>
      </c>
      <c r="J10" s="110" t="s">
        <v>18</v>
      </c>
      <c r="K10" s="110" t="s">
        <v>204</v>
      </c>
      <c r="L10" s="110" t="s">
        <v>18</v>
      </c>
      <c r="M10" s="110" t="s">
        <v>204</v>
      </c>
      <c r="N10" s="110" t="s">
        <v>18</v>
      </c>
      <c r="O10" s="190"/>
      <c r="P10" s="191"/>
      <c r="Q10" s="110" t="s">
        <v>204</v>
      </c>
      <c r="R10" s="110" t="s">
        <v>18</v>
      </c>
      <c r="S10" s="110" t="s">
        <v>204</v>
      </c>
      <c r="T10" s="110" t="s">
        <v>18</v>
      </c>
      <c r="U10" s="110" t="s">
        <v>204</v>
      </c>
      <c r="V10" s="110" t="s">
        <v>18</v>
      </c>
      <c r="W10" s="110" t="s">
        <v>204</v>
      </c>
      <c r="X10" s="110" t="s">
        <v>18</v>
      </c>
      <c r="Y10" s="110" t="s">
        <v>204</v>
      </c>
      <c r="Z10" s="110" t="s">
        <v>18</v>
      </c>
      <c r="AA10" s="110" t="s">
        <v>204</v>
      </c>
      <c r="AB10" s="110" t="s">
        <v>18</v>
      </c>
      <c r="AC10" s="200"/>
    </row>
    <row r="11" spans="1:33" x14ac:dyDescent="0.2">
      <c r="A11" s="111"/>
      <c r="B11" s="112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1"/>
      <c r="P11" s="112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3"/>
      <c r="AB11" s="114"/>
      <c r="AC11" s="113"/>
      <c r="AD11" s="108"/>
      <c r="AE11" s="108"/>
    </row>
    <row r="12" spans="1:33" ht="39" customHeight="1" x14ac:dyDescent="0.2">
      <c r="A12" s="115" t="s">
        <v>12</v>
      </c>
      <c r="B12" s="142" t="str">
        <f>'ORÇ - FINAL'!C10</f>
        <v>MATERIAIS, EQUIPAMENTO E MOBILIZAÇÃO - INVESTIMENTO INICIAL</v>
      </c>
      <c r="C12" s="116"/>
      <c r="D12" s="117">
        <v>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5" t="s">
        <v>12</v>
      </c>
      <c r="P12" s="142" t="str">
        <f>B12</f>
        <v>MATERIAIS, EQUIPAMENTO E MOBILIZAÇÃO - INVESTIMENTO INICIAL</v>
      </c>
      <c r="Q12" s="117"/>
      <c r="R12" s="117"/>
      <c r="S12" s="117"/>
      <c r="T12" s="140"/>
      <c r="U12" s="140"/>
      <c r="V12" s="140"/>
      <c r="W12" s="140"/>
      <c r="X12" s="140"/>
      <c r="Y12" s="140"/>
      <c r="Z12" s="140"/>
      <c r="AA12" s="116"/>
      <c r="AB12" s="117"/>
      <c r="AC12" s="116"/>
      <c r="AD12" s="108"/>
      <c r="AE12" s="118"/>
      <c r="AG12" s="108"/>
    </row>
    <row r="13" spans="1:33" ht="27.75" customHeight="1" x14ac:dyDescent="0.2">
      <c r="A13" s="115" t="s">
        <v>37</v>
      </c>
      <c r="B13" s="142" t="str">
        <f>'ORÇ - FINAL'!C19</f>
        <v>EQUIPAMENTO E PESSOAL - INVESTIMENTO MENSAL</v>
      </c>
      <c r="C13" s="116"/>
      <c r="D13" s="121"/>
      <c r="E13" s="116"/>
      <c r="F13" s="121"/>
      <c r="G13" s="116"/>
      <c r="H13" s="138"/>
      <c r="I13" s="116"/>
      <c r="J13" s="121"/>
      <c r="K13" s="116"/>
      <c r="L13" s="121"/>
      <c r="M13" s="116"/>
      <c r="N13" s="121"/>
      <c r="O13" s="115" t="s">
        <v>37</v>
      </c>
      <c r="P13" s="142" t="str">
        <f>B13</f>
        <v>EQUIPAMENTO E PESSOAL - INVESTIMENTO MENSAL</v>
      </c>
      <c r="Q13" s="116"/>
      <c r="R13" s="121"/>
      <c r="S13" s="116"/>
      <c r="T13" s="141"/>
      <c r="U13" s="116"/>
      <c r="V13" s="141"/>
      <c r="W13" s="116"/>
      <c r="X13" s="141"/>
      <c r="Y13" s="116"/>
      <c r="Z13" s="141"/>
      <c r="AA13" s="116"/>
      <c r="AB13" s="121"/>
      <c r="AC13" s="116"/>
      <c r="AD13" s="108">
        <f>C13+E13+G13+I13+K13+M13+Q13+S13+U13+W13+Y13+AA13</f>
        <v>0</v>
      </c>
      <c r="AE13" s="139">
        <f>D13+F13+H13+J13+L13+N13+R13+T13+V13+X13+Z13+AB13</f>
        <v>0</v>
      </c>
      <c r="AF13" s="103">
        <f>AC13/12</f>
        <v>0</v>
      </c>
      <c r="AG13" s="108"/>
    </row>
    <row r="14" spans="1:33" x14ac:dyDescent="0.2">
      <c r="A14" s="115"/>
      <c r="B14" s="115"/>
      <c r="C14" s="116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40"/>
      <c r="U14" s="140"/>
      <c r="V14" s="140"/>
      <c r="W14" s="140"/>
      <c r="X14" s="140"/>
      <c r="Y14" s="140"/>
      <c r="Z14" s="140"/>
      <c r="AA14" s="137"/>
      <c r="AB14" s="117"/>
      <c r="AC14" s="116"/>
      <c r="AD14" s="108">
        <f>AC13*0.0833</f>
        <v>0</v>
      </c>
      <c r="AE14" s="118"/>
      <c r="AG14" s="108"/>
    </row>
    <row r="15" spans="1:33" x14ac:dyDescent="0.2">
      <c r="A15" s="115"/>
      <c r="B15" s="112"/>
      <c r="C15" s="116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40"/>
      <c r="U15" s="140"/>
      <c r="V15" s="140"/>
      <c r="W15" s="140"/>
      <c r="X15" s="140"/>
      <c r="Y15" s="140"/>
      <c r="Z15" s="140"/>
      <c r="AA15" s="137"/>
      <c r="AB15" s="117"/>
      <c r="AC15" s="116"/>
      <c r="AD15" s="108">
        <f>AC13*0.0834</f>
        <v>0</v>
      </c>
      <c r="AE15" s="118"/>
      <c r="AG15" s="108"/>
    </row>
    <row r="16" spans="1:33" x14ac:dyDescent="0.2">
      <c r="A16" s="115"/>
      <c r="B16" s="112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40"/>
      <c r="U16" s="140"/>
      <c r="V16" s="140"/>
      <c r="W16" s="140"/>
      <c r="X16" s="140"/>
      <c r="Y16" s="140"/>
      <c r="Z16" s="140"/>
      <c r="AA16" s="137"/>
      <c r="AB16" s="117"/>
      <c r="AC16" s="116"/>
      <c r="AD16" s="108"/>
      <c r="AE16" s="118"/>
      <c r="AG16" s="108"/>
    </row>
    <row r="17" spans="1:32" x14ac:dyDescent="0.2">
      <c r="A17" s="112"/>
      <c r="B17" s="112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9"/>
      <c r="AB17" s="117"/>
      <c r="AC17" s="120"/>
      <c r="AD17" s="108"/>
      <c r="AE17" s="108"/>
    </row>
    <row r="18" spans="1:32" x14ac:dyDescent="0.2">
      <c r="A18" s="112"/>
      <c r="B18" s="112"/>
      <c r="C18" s="116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37"/>
      <c r="AB18" s="122"/>
      <c r="AC18" s="116"/>
      <c r="AD18" s="108"/>
      <c r="AE18" s="108">
        <f>'ORÇ - FINAL'!G27</f>
        <v>567132.88</v>
      </c>
      <c r="AF18" s="108"/>
    </row>
    <row r="19" spans="1:32" x14ac:dyDescent="0.2">
      <c r="A19" s="112"/>
      <c r="B19" s="112"/>
      <c r="C19" s="123"/>
      <c r="D19" s="12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25"/>
      <c r="AB19" s="126"/>
      <c r="AC19" s="120"/>
      <c r="AD19" s="108"/>
      <c r="AE19" s="108"/>
    </row>
    <row r="20" spans="1:32" x14ac:dyDescent="0.2">
      <c r="A20" s="112"/>
      <c r="B20" s="127" t="s">
        <v>205</v>
      </c>
      <c r="C20" s="196"/>
      <c r="D20" s="197"/>
      <c r="E20" s="196"/>
      <c r="F20" s="197"/>
      <c r="G20" s="196"/>
      <c r="H20" s="197"/>
      <c r="I20" s="196"/>
      <c r="J20" s="197"/>
      <c r="K20" s="196"/>
      <c r="L20" s="197"/>
      <c r="M20" s="196"/>
      <c r="N20" s="197"/>
      <c r="O20" s="135"/>
      <c r="P20" s="135"/>
      <c r="Q20" s="196"/>
      <c r="R20" s="197"/>
      <c r="S20" s="196"/>
      <c r="T20" s="197"/>
      <c r="U20" s="196"/>
      <c r="V20" s="197"/>
      <c r="W20" s="196"/>
      <c r="X20" s="197"/>
      <c r="Y20" s="196"/>
      <c r="Z20" s="197"/>
      <c r="AA20" s="196"/>
      <c r="AB20" s="197"/>
      <c r="AC20" s="120">
        <f>SUM(AC12:AC19)</f>
        <v>0</v>
      </c>
      <c r="AD20" s="108"/>
    </row>
    <row r="21" spans="1:32" x14ac:dyDescent="0.2">
      <c r="A21" s="127"/>
      <c r="B21" s="127" t="s">
        <v>232</v>
      </c>
      <c r="C21" s="187"/>
      <c r="D21" s="188"/>
      <c r="E21" s="187"/>
      <c r="F21" s="188"/>
      <c r="G21" s="187"/>
      <c r="H21" s="188"/>
      <c r="I21" s="187"/>
      <c r="J21" s="188"/>
      <c r="K21" s="187"/>
      <c r="L21" s="188"/>
      <c r="M21" s="187"/>
      <c r="N21" s="188"/>
      <c r="O21" s="136"/>
      <c r="P21" s="136"/>
      <c r="Q21" s="187"/>
      <c r="R21" s="188"/>
      <c r="S21" s="187"/>
      <c r="T21" s="188"/>
      <c r="U21" s="187"/>
      <c r="V21" s="188"/>
      <c r="W21" s="187"/>
      <c r="X21" s="188"/>
      <c r="Y21" s="187"/>
      <c r="Z21" s="188"/>
      <c r="AA21" s="187"/>
      <c r="AB21" s="188"/>
      <c r="AC21" s="128"/>
    </row>
    <row r="22" spans="1:32" x14ac:dyDescent="0.2">
      <c r="A22" s="127"/>
      <c r="B22" s="127" t="s">
        <v>207</v>
      </c>
      <c r="C22" s="196"/>
      <c r="D22" s="197"/>
      <c r="E22" s="196"/>
      <c r="F22" s="197"/>
      <c r="G22" s="196"/>
      <c r="H22" s="197"/>
      <c r="I22" s="196"/>
      <c r="J22" s="197"/>
      <c r="K22" s="196"/>
      <c r="L22" s="197"/>
      <c r="M22" s="196"/>
      <c r="N22" s="197"/>
      <c r="O22" s="135"/>
      <c r="P22" s="135"/>
      <c r="Q22" s="196"/>
      <c r="R22" s="197"/>
      <c r="S22" s="196"/>
      <c r="T22" s="197"/>
      <c r="U22" s="196"/>
      <c r="V22" s="197"/>
      <c r="W22" s="196"/>
      <c r="X22" s="197"/>
      <c r="Y22" s="196"/>
      <c r="Z22" s="197"/>
      <c r="AA22" s="196"/>
      <c r="AB22" s="197"/>
      <c r="AC22" s="129"/>
    </row>
    <row r="23" spans="1:32" x14ac:dyDescent="0.2">
      <c r="A23" s="127"/>
      <c r="B23" s="127" t="s">
        <v>208</v>
      </c>
      <c r="C23" s="187"/>
      <c r="D23" s="188"/>
      <c r="E23" s="187"/>
      <c r="F23" s="188"/>
      <c r="G23" s="187"/>
      <c r="H23" s="188"/>
      <c r="I23" s="187"/>
      <c r="J23" s="188"/>
      <c r="K23" s="187"/>
      <c r="L23" s="188"/>
      <c r="M23" s="187"/>
      <c r="N23" s="188"/>
      <c r="O23" s="136"/>
      <c r="P23" s="136"/>
      <c r="Q23" s="187"/>
      <c r="R23" s="188"/>
      <c r="S23" s="187"/>
      <c r="T23" s="188"/>
      <c r="U23" s="187"/>
      <c r="V23" s="188"/>
      <c r="W23" s="187"/>
      <c r="X23" s="188"/>
      <c r="Y23" s="187"/>
      <c r="Z23" s="188"/>
      <c r="AA23" s="187"/>
      <c r="AB23" s="188"/>
      <c r="AC23" s="130"/>
    </row>
    <row r="25" spans="1:32" x14ac:dyDescent="0.2">
      <c r="AC25" s="108"/>
    </row>
    <row r="26" spans="1:32" x14ac:dyDescent="0.2">
      <c r="AC26" s="108"/>
    </row>
    <row r="27" spans="1:32" x14ac:dyDescent="0.2">
      <c r="C27" s="108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 t="e">
        <f>AA18/$AC$18</f>
        <v>#DIV/0!</v>
      </c>
      <c r="AC27" s="108"/>
    </row>
    <row r="28" spans="1:32" x14ac:dyDescent="0.2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</sheetData>
  <mergeCells count="73">
    <mergeCell ref="A1:L1"/>
    <mergeCell ref="O1:Z1"/>
    <mergeCell ref="A2:L2"/>
    <mergeCell ref="O2:Z2"/>
    <mergeCell ref="A5:L5"/>
    <mergeCell ref="O5:Z5"/>
    <mergeCell ref="A7:L7"/>
    <mergeCell ref="O7:Z7"/>
    <mergeCell ref="A9:A10"/>
    <mergeCell ref="B9:B10"/>
    <mergeCell ref="C9:D9"/>
    <mergeCell ref="E9:F9"/>
    <mergeCell ref="G9:H9"/>
    <mergeCell ref="I9:J9"/>
    <mergeCell ref="K9:L9"/>
    <mergeCell ref="M9:N9"/>
    <mergeCell ref="Y9:Z9"/>
    <mergeCell ref="AA9:AB9"/>
    <mergeCell ref="AC9:AC10"/>
    <mergeCell ref="C20:D20"/>
    <mergeCell ref="E20:F20"/>
    <mergeCell ref="G20:H20"/>
    <mergeCell ref="I20:J20"/>
    <mergeCell ref="K20:L20"/>
    <mergeCell ref="M20:N20"/>
    <mergeCell ref="Q20:R20"/>
    <mergeCell ref="O9:O10"/>
    <mergeCell ref="P9:P10"/>
    <mergeCell ref="Q9:R9"/>
    <mergeCell ref="S9:T9"/>
    <mergeCell ref="U9:V9"/>
    <mergeCell ref="W9:X9"/>
    <mergeCell ref="C21:D21"/>
    <mergeCell ref="E21:F21"/>
    <mergeCell ref="G21:H21"/>
    <mergeCell ref="I21:J21"/>
    <mergeCell ref="K21:L21"/>
    <mergeCell ref="S20:T20"/>
    <mergeCell ref="U20:V20"/>
    <mergeCell ref="W20:X20"/>
    <mergeCell ref="Y20:Z20"/>
    <mergeCell ref="AA20:AB20"/>
    <mergeCell ref="AA21:AB21"/>
    <mergeCell ref="C22:D22"/>
    <mergeCell ref="E22:F22"/>
    <mergeCell ref="G22:H22"/>
    <mergeCell ref="I22:J22"/>
    <mergeCell ref="K22:L22"/>
    <mergeCell ref="M22:N22"/>
    <mergeCell ref="Q22:R22"/>
    <mergeCell ref="S22:T22"/>
    <mergeCell ref="U22:V22"/>
    <mergeCell ref="M21:N21"/>
    <mergeCell ref="Q21:R21"/>
    <mergeCell ref="S21:T21"/>
    <mergeCell ref="U21:V21"/>
    <mergeCell ref="W21:X21"/>
    <mergeCell ref="Y21:Z21"/>
    <mergeCell ref="W22:X22"/>
    <mergeCell ref="Y22:Z22"/>
    <mergeCell ref="AA22:AB22"/>
    <mergeCell ref="C23:D23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AA23:AB23"/>
  </mergeCells>
  <printOptions horizontalCentered="1"/>
  <pageMargins left="0.21" right="0.39370078740157483" top="0.39370078740157483" bottom="0.51181102362204722" header="0" footer="0.27559055118110237"/>
  <pageSetup paperSize="9" fitToWidth="0" fitToHeight="2" orientation="landscape" horizontalDpi="300" verticalDpi="300" r:id="rId1"/>
  <headerFooter alignWithMargins="0">
    <oddFooter>Página &amp;P de &amp;N</oddFooter>
  </headerFooter>
  <colBreaks count="1" manualBreakCount="1">
    <brk id="1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17</vt:i4>
      </vt:variant>
    </vt:vector>
  </HeadingPairs>
  <TitlesOfParts>
    <vt:vector size="26" baseType="lpstr">
      <vt:lpstr>BDI Desonerado</vt:lpstr>
      <vt:lpstr>C Diurna</vt:lpstr>
      <vt:lpstr>C Noturna</vt:lpstr>
      <vt:lpstr>COMP -ORÇ</vt:lpstr>
      <vt:lpstr>ORÇ - FINAL</vt:lpstr>
      <vt:lpstr>CRONOGRAMA</vt:lpstr>
      <vt:lpstr>COMP -ORÇ (Proposta)</vt:lpstr>
      <vt:lpstr>ORÇ - FINAL (Proposta)</vt:lpstr>
      <vt:lpstr>CRONOGRAMA (Proposta)</vt:lpstr>
      <vt:lpstr>'BDI Desonerado'!Area_de_impressao</vt:lpstr>
      <vt:lpstr>'C Diurna'!Area_de_impressao</vt:lpstr>
      <vt:lpstr>'C Noturna'!Area_de_impressao</vt:lpstr>
      <vt:lpstr>'COMP -ORÇ'!Area_de_impressao</vt:lpstr>
      <vt:lpstr>'COMP -ORÇ (Proposta)'!Area_de_impressao</vt:lpstr>
      <vt:lpstr>CRONOGRAMA!Area_de_impressao</vt:lpstr>
      <vt:lpstr>'CRONOGRAMA (Proposta)'!Area_de_impressao</vt:lpstr>
      <vt:lpstr>'ORÇ - FINAL'!Area_de_impressao</vt:lpstr>
      <vt:lpstr>'ORÇ - FINAL (Proposta)'!Area_de_impressao</vt:lpstr>
      <vt:lpstr>'C Diurna'!BDI</vt:lpstr>
      <vt:lpstr>'C Noturna'!BDI</vt:lpstr>
      <vt:lpstr>'C Diurna'!Titulos_de_impressao</vt:lpstr>
      <vt:lpstr>'C Noturna'!Titulos_de_impressao</vt:lpstr>
      <vt:lpstr>'COMP -ORÇ'!Titulos_de_impressao</vt:lpstr>
      <vt:lpstr>'COMP -ORÇ (Proposta)'!Titulos_de_impressao</vt:lpstr>
      <vt:lpstr>'ORÇ - FINAL'!Titulos_de_impressao</vt:lpstr>
      <vt:lpstr>'ORÇ - FINAL (Proposta)'!Titulos_de_impressao</vt:lpstr>
    </vt:vector>
  </TitlesOfParts>
  <Company>CUSTOR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Antônio Nardelli Avel</dc:creator>
  <cp:lastModifiedBy>Nardelli</cp:lastModifiedBy>
  <cp:lastPrinted>2021-02-04T15:04:55Z</cp:lastPrinted>
  <dcterms:created xsi:type="dcterms:W3CDTF">2005-09-25T12:47:36Z</dcterms:created>
  <dcterms:modified xsi:type="dcterms:W3CDTF">2021-02-22T11:02:28Z</dcterms:modified>
</cp:coreProperties>
</file>